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2075" windowHeight="7290" activeTab="1"/>
  </bookViews>
  <sheets>
    <sheet name="Free Calculation" sheetId="1" r:id="rId1"/>
    <sheet name="MAXI 100" sheetId="2" r:id="rId2"/>
    <sheet name="MAXI 150-300" sheetId="3" r:id="rId3"/>
  </sheets>
  <definedNames/>
  <calcPr fullCalcOnLoad="1"/>
</workbook>
</file>

<file path=xl/sharedStrings.xml><?xml version="1.0" encoding="utf-8"?>
<sst xmlns="http://schemas.openxmlformats.org/spreadsheetml/2006/main" count="160" uniqueCount="63">
  <si>
    <t>MAXI 100</t>
  </si>
  <si>
    <t>MAXI 150</t>
  </si>
  <si>
    <t>MAXI 200</t>
  </si>
  <si>
    <t>MAXI 300</t>
  </si>
  <si>
    <t>l/ s m</t>
  </si>
  <si>
    <t>Maximum length of channel run</t>
  </si>
  <si>
    <t xml:space="preserve">Catchment </t>
  </si>
  <si>
    <t>depth</t>
  </si>
  <si>
    <t>5 m</t>
  </si>
  <si>
    <t>10 m</t>
  </si>
  <si>
    <t>15 m</t>
  </si>
  <si>
    <t>20 m</t>
  </si>
  <si>
    <t>25 m</t>
  </si>
  <si>
    <t>30 m</t>
  </si>
  <si>
    <t>35 m</t>
  </si>
  <si>
    <t>40 m</t>
  </si>
  <si>
    <t>45 m</t>
  </si>
  <si>
    <t>50 m</t>
  </si>
  <si>
    <t>60 m</t>
  </si>
  <si>
    <t>70 m</t>
  </si>
  <si>
    <t>Inflow volume</t>
  </si>
  <si>
    <t>Height 210 mm</t>
  </si>
  <si>
    <t>Height 260 mm</t>
  </si>
  <si>
    <t>Height 310 mm</t>
  </si>
  <si>
    <t>Height 400 mm</t>
  </si>
  <si>
    <t>Overflow</t>
  </si>
  <si>
    <t>volume l / s</t>
  </si>
  <si>
    <t>correction value 0,9 (90 % of the rain rate is the actual inflow)</t>
  </si>
  <si>
    <t>Example of the calculation:</t>
  </si>
  <si>
    <t>Outflow volume Qr (l / s)</t>
  </si>
  <si>
    <t>Inflow volume qr (l / s m)</t>
  </si>
  <si>
    <t>Section length L (m)</t>
  </si>
  <si>
    <t>Rain rate r (l/ s ha)</t>
  </si>
  <si>
    <r>
      <t xml:space="preserve">qr = r/ 10000 </t>
    </r>
    <r>
      <rPr>
        <sz val="10"/>
        <rFont val="Arial"/>
        <family val="2"/>
      </rPr>
      <t xml:space="preserve">• 0,9 • E </t>
    </r>
  </si>
  <si>
    <r>
      <t xml:space="preserve">Qr = qr </t>
    </r>
    <r>
      <rPr>
        <sz val="10"/>
        <rFont val="Arial"/>
        <family val="2"/>
      </rPr>
      <t>•</t>
    </r>
    <r>
      <rPr>
        <sz val="10"/>
        <rFont val="Arial"/>
        <family val="0"/>
      </rPr>
      <t xml:space="preserve"> L</t>
    </r>
  </si>
  <si>
    <t>The ideal length between two outlet pipes is 30 m</t>
  </si>
  <si>
    <t>Catchments depth E (m)</t>
  </si>
  <si>
    <t xml:space="preserve">        catchments depth E</t>
  </si>
  <si>
    <t>catchments depth E</t>
  </si>
  <si>
    <t xml:space="preserve">     max rain rate ( l/ s ha ): </t>
  </si>
  <si>
    <t>Length of 50 and more meters are unsuitable. This drainage channels are oversized</t>
  </si>
  <si>
    <t xml:space="preserve">     length of a channel run</t>
  </si>
  <si>
    <t xml:space="preserve">                length of a channel run</t>
  </si>
  <si>
    <t>Channel without slope</t>
  </si>
  <si>
    <t>Height 160 mm</t>
  </si>
  <si>
    <t>55 m</t>
  </si>
  <si>
    <t>65 m</t>
  </si>
  <si>
    <t>Height 235 mm</t>
  </si>
  <si>
    <t>Height 185 mm</t>
  </si>
  <si>
    <t>Maximum length of MAXI channel run</t>
  </si>
  <si>
    <t>75 m</t>
  </si>
  <si>
    <t>Maximum length of MAXI/ TOP channel run</t>
  </si>
  <si>
    <t xml:space="preserve">   Length of a channel run</t>
  </si>
  <si>
    <t xml:space="preserve">  Catchments depth </t>
  </si>
  <si>
    <r>
      <t xml:space="preserve">   </t>
    </r>
    <r>
      <rPr>
        <b/>
        <sz val="18"/>
        <color indexed="10"/>
        <rFont val="Arial"/>
        <family val="2"/>
      </rPr>
      <t xml:space="preserve"> </t>
    </r>
    <r>
      <rPr>
        <b/>
        <sz val="18"/>
        <color indexed="10"/>
        <rFont val="Wingdings 2"/>
        <family val="1"/>
      </rPr>
      <t>D</t>
    </r>
    <r>
      <rPr>
        <b/>
        <sz val="10"/>
        <color indexed="10"/>
        <rFont val="Wingdings 2"/>
        <family val="1"/>
      </rPr>
      <t xml:space="preserve"> </t>
    </r>
    <r>
      <rPr>
        <b/>
        <sz val="10"/>
        <color indexed="10"/>
        <rFont val="Arial"/>
        <family val="2"/>
      </rPr>
      <t>please add here your rain rate!</t>
    </r>
  </si>
  <si>
    <r>
      <t xml:space="preserve">   </t>
    </r>
    <r>
      <rPr>
        <b/>
        <sz val="18"/>
        <color indexed="10"/>
        <rFont val="Arial"/>
        <family val="2"/>
      </rPr>
      <t xml:space="preserve"> </t>
    </r>
    <r>
      <rPr>
        <b/>
        <sz val="18"/>
        <color indexed="10"/>
        <rFont val="Wingdings 2"/>
        <family val="1"/>
      </rPr>
      <t>D</t>
    </r>
    <r>
      <rPr>
        <b/>
        <sz val="10"/>
        <color indexed="10"/>
        <rFont val="Wingdings 2"/>
        <family val="1"/>
      </rPr>
      <t xml:space="preserve"> </t>
    </r>
    <r>
      <rPr>
        <b/>
        <sz val="10"/>
        <color indexed="10"/>
        <rFont val="Arial"/>
        <family val="2"/>
      </rPr>
      <t>Indsæt din regnintensitet her</t>
    </r>
  </si>
  <si>
    <t xml:space="preserve">     max regnmængde ( l/ s ha ): </t>
  </si>
  <si>
    <t>Længde af stregen</t>
  </si>
  <si>
    <t xml:space="preserve">   Opstuvnings bredde</t>
  </si>
  <si>
    <t>bredde</t>
  </si>
  <si>
    <t>Opstuvnings</t>
  </si>
  <si>
    <t>Længde på 50m eller længere er ikke hensigtsmæssig. Renden er overdimensioneret</t>
  </si>
  <si>
    <t>Ideal længden mellem to udløb er 30m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</si>
</sst>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"/>
    <numFmt numFmtId="181" formatCode="#_m"/>
  </numFmts>
  <fonts count="50">
    <font>
      <sz val="10"/>
      <name val="Arial"/>
      <family val="0"/>
    </font>
    <font>
      <sz val="11"/>
      <name val="Arial"/>
      <family val="0"/>
    </font>
    <font>
      <u val="single"/>
      <sz val="14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16"/>
      <name val="Arial"/>
      <family val="0"/>
    </font>
    <font>
      <b/>
      <sz val="10"/>
      <color indexed="10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Wingdings 2"/>
      <family val="1"/>
    </font>
    <font>
      <b/>
      <sz val="18"/>
      <color indexed="10"/>
      <name val="Arial"/>
      <family val="2"/>
    </font>
    <font>
      <b/>
      <sz val="18"/>
      <color indexed="10"/>
      <name val="Wingdings 2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3" applyNumberFormat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180" fontId="0" fillId="0" borderId="0" xfId="0" applyNumberFormat="1" applyFill="1" applyBorder="1" applyAlignment="1">
      <alignment horizontal="left"/>
    </xf>
    <xf numFmtId="180" fontId="1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180" fontId="5" fillId="0" borderId="16" xfId="0" applyNumberFormat="1" applyFont="1" applyFill="1" applyBorder="1" applyAlignment="1">
      <alignment horizontal="center"/>
    </xf>
    <xf numFmtId="180" fontId="5" fillId="0" borderId="19" xfId="0" applyNumberFormat="1" applyFont="1" applyFill="1" applyBorder="1" applyAlignment="1">
      <alignment horizontal="center"/>
    </xf>
    <xf numFmtId="180" fontId="5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33" borderId="24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0" fillId="33" borderId="26" xfId="0" applyFill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2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9" fillId="0" borderId="0" xfId="0" applyFont="1" applyFill="1" applyBorder="1" applyAlignment="1">
      <alignment/>
    </xf>
    <xf numFmtId="180" fontId="5" fillId="0" borderId="30" xfId="0" applyNumberFormat="1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/>
    </xf>
    <xf numFmtId="180" fontId="5" fillId="0" borderId="33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1" fontId="0" fillId="0" borderId="37" xfId="0" applyNumberForma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1" fontId="0" fillId="0" borderId="35" xfId="0" applyNumberForma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39" xfId="0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0" fontId="7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9" fillId="35" borderId="40" xfId="0" applyFont="1" applyFill="1" applyBorder="1" applyAlignment="1">
      <alignment horizontal="center" shrinkToFit="1"/>
    </xf>
    <xf numFmtId="0" fontId="9" fillId="35" borderId="40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left"/>
    </xf>
    <xf numFmtId="0" fontId="0" fillId="0" borderId="0" xfId="0" applyAlignment="1">
      <alignment horizontal="left" vertic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27</xdr:row>
      <xdr:rowOff>0</xdr:rowOff>
    </xdr:from>
    <xdr:to>
      <xdr:col>4</xdr:col>
      <xdr:colOff>0</xdr:colOff>
      <xdr:row>29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076575" y="4819650"/>
          <a:ext cx="200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25</xdr:row>
      <xdr:rowOff>9525</xdr:rowOff>
    </xdr:from>
    <xdr:to>
      <xdr:col>3</xdr:col>
      <xdr:colOff>619125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619250" y="4505325"/>
          <a:ext cx="14573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5</xdr:col>
      <xdr:colOff>657225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86125" y="4495800"/>
          <a:ext cx="1466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25</xdr:row>
      <xdr:rowOff>0</xdr:rowOff>
    </xdr:from>
    <xdr:to>
      <xdr:col>3</xdr:col>
      <xdr:colOff>495300</xdr:colOff>
      <xdr:row>26</xdr:row>
      <xdr:rowOff>66675</xdr:rowOff>
    </xdr:to>
    <xdr:sp>
      <xdr:nvSpPr>
        <xdr:cNvPr id="4" name="Line 4"/>
        <xdr:cNvSpPr>
          <a:spLocks/>
        </xdr:cNvSpPr>
      </xdr:nvSpPr>
      <xdr:spPr>
        <a:xfrm>
          <a:off x="1962150" y="4495800"/>
          <a:ext cx="99060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25</xdr:row>
      <xdr:rowOff>0</xdr:rowOff>
    </xdr:from>
    <xdr:to>
      <xdr:col>5</xdr:col>
      <xdr:colOff>323850</xdr:colOff>
      <xdr:row>26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3400425" y="4495800"/>
          <a:ext cx="1019175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5</xdr:col>
      <xdr:colOff>657225</xdr:colOff>
      <xdr:row>30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5305425"/>
          <a:ext cx="31146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25</xdr:row>
      <xdr:rowOff>0</xdr:rowOff>
    </xdr:from>
    <xdr:to>
      <xdr:col>9</xdr:col>
      <xdr:colOff>0</xdr:colOff>
      <xdr:row>27</xdr:row>
      <xdr:rowOff>0</xdr:rowOff>
    </xdr:to>
    <xdr:sp>
      <xdr:nvSpPr>
        <xdr:cNvPr id="7" name="Line 7"/>
        <xdr:cNvSpPr>
          <a:spLocks/>
        </xdr:cNvSpPr>
      </xdr:nvSpPr>
      <xdr:spPr>
        <a:xfrm>
          <a:off x="4752975" y="4495800"/>
          <a:ext cx="26193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27</xdr:row>
      <xdr:rowOff>0</xdr:rowOff>
    </xdr:from>
    <xdr:to>
      <xdr:col>9</xdr:col>
      <xdr:colOff>209550</xdr:colOff>
      <xdr:row>29</xdr:row>
      <xdr:rowOff>9525</xdr:rowOff>
    </xdr:to>
    <xdr:sp>
      <xdr:nvSpPr>
        <xdr:cNvPr id="8" name="Rectangle 8"/>
        <xdr:cNvSpPr>
          <a:spLocks/>
        </xdr:cNvSpPr>
      </xdr:nvSpPr>
      <xdr:spPr>
        <a:xfrm>
          <a:off x="7381875" y="4819650"/>
          <a:ext cx="200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30</xdr:row>
      <xdr:rowOff>0</xdr:rowOff>
    </xdr:from>
    <xdr:to>
      <xdr:col>9</xdr:col>
      <xdr:colOff>209550</xdr:colOff>
      <xdr:row>30</xdr:row>
      <xdr:rowOff>9525</xdr:rowOff>
    </xdr:to>
    <xdr:sp>
      <xdr:nvSpPr>
        <xdr:cNvPr id="9" name="Line 9"/>
        <xdr:cNvSpPr>
          <a:spLocks/>
        </xdr:cNvSpPr>
      </xdr:nvSpPr>
      <xdr:spPr>
        <a:xfrm>
          <a:off x="4743450" y="5305425"/>
          <a:ext cx="2838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25</xdr:row>
      <xdr:rowOff>9525</xdr:rowOff>
    </xdr:from>
    <xdr:to>
      <xdr:col>8</xdr:col>
      <xdr:colOff>438150</xdr:colOff>
      <xdr:row>26</xdr:row>
      <xdr:rowOff>47625</xdr:rowOff>
    </xdr:to>
    <xdr:sp>
      <xdr:nvSpPr>
        <xdr:cNvPr id="10" name="Line 10"/>
        <xdr:cNvSpPr>
          <a:spLocks/>
        </xdr:cNvSpPr>
      </xdr:nvSpPr>
      <xdr:spPr>
        <a:xfrm>
          <a:off x="5534025" y="4505325"/>
          <a:ext cx="1457325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23</xdr:row>
      <xdr:rowOff>9525</xdr:rowOff>
    </xdr:from>
    <xdr:to>
      <xdr:col>5</xdr:col>
      <xdr:colOff>666750</xdr:colOff>
      <xdr:row>32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4752975" y="4181475"/>
          <a:ext cx="9525" cy="1457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33</xdr:row>
      <xdr:rowOff>95250</xdr:rowOff>
    </xdr:from>
    <xdr:to>
      <xdr:col>5</xdr:col>
      <xdr:colOff>409575</xdr:colOff>
      <xdr:row>36</xdr:row>
      <xdr:rowOff>133350</xdr:rowOff>
    </xdr:to>
    <xdr:sp>
      <xdr:nvSpPr>
        <xdr:cNvPr id="12" name="Line 15"/>
        <xdr:cNvSpPr>
          <a:spLocks/>
        </xdr:cNvSpPr>
      </xdr:nvSpPr>
      <xdr:spPr>
        <a:xfrm>
          <a:off x="4505325" y="58864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34</xdr:row>
      <xdr:rowOff>38100</xdr:rowOff>
    </xdr:from>
    <xdr:to>
      <xdr:col>5</xdr:col>
      <xdr:colOff>390525</xdr:colOff>
      <xdr:row>34</xdr:row>
      <xdr:rowOff>47625</xdr:rowOff>
    </xdr:to>
    <xdr:sp>
      <xdr:nvSpPr>
        <xdr:cNvPr id="13" name="Line 16"/>
        <xdr:cNvSpPr>
          <a:spLocks/>
        </xdr:cNvSpPr>
      </xdr:nvSpPr>
      <xdr:spPr>
        <a:xfrm>
          <a:off x="1628775" y="5991225"/>
          <a:ext cx="2857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34</xdr:row>
      <xdr:rowOff>38100</xdr:rowOff>
    </xdr:from>
    <xdr:to>
      <xdr:col>8</xdr:col>
      <xdr:colOff>809625</xdr:colOff>
      <xdr:row>34</xdr:row>
      <xdr:rowOff>47625</xdr:rowOff>
    </xdr:to>
    <xdr:sp>
      <xdr:nvSpPr>
        <xdr:cNvPr id="14" name="Line 17"/>
        <xdr:cNvSpPr>
          <a:spLocks/>
        </xdr:cNvSpPr>
      </xdr:nvSpPr>
      <xdr:spPr>
        <a:xfrm flipV="1">
          <a:off x="4524375" y="5991225"/>
          <a:ext cx="2838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35</xdr:row>
      <xdr:rowOff>76200</xdr:rowOff>
    </xdr:from>
    <xdr:to>
      <xdr:col>7</xdr:col>
      <xdr:colOff>409575</xdr:colOff>
      <xdr:row>36</xdr:row>
      <xdr:rowOff>0</xdr:rowOff>
    </xdr:to>
    <xdr:sp>
      <xdr:nvSpPr>
        <xdr:cNvPr id="15" name="Oval 18"/>
        <xdr:cNvSpPr>
          <a:spLocks/>
        </xdr:cNvSpPr>
      </xdr:nvSpPr>
      <xdr:spPr>
        <a:xfrm>
          <a:off x="6057900" y="6191250"/>
          <a:ext cx="8572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35</xdr:row>
      <xdr:rowOff>76200</xdr:rowOff>
    </xdr:from>
    <xdr:to>
      <xdr:col>3</xdr:col>
      <xdr:colOff>676275</xdr:colOff>
      <xdr:row>36</xdr:row>
      <xdr:rowOff>0</xdr:rowOff>
    </xdr:to>
    <xdr:sp>
      <xdr:nvSpPr>
        <xdr:cNvPr id="16" name="Oval 19"/>
        <xdr:cNvSpPr>
          <a:spLocks/>
        </xdr:cNvSpPr>
      </xdr:nvSpPr>
      <xdr:spPr>
        <a:xfrm>
          <a:off x="3048000" y="6191250"/>
          <a:ext cx="8572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23</xdr:row>
      <xdr:rowOff>57150</xdr:rowOff>
    </xdr:from>
    <xdr:to>
      <xdr:col>8</xdr:col>
      <xdr:colOff>504825</xdr:colOff>
      <xdr:row>38</xdr:row>
      <xdr:rowOff>76200</xdr:rowOff>
    </xdr:to>
    <xdr:pic>
      <xdr:nvPicPr>
        <xdr:cNvPr id="1" name="Picture 18" descr="Einzugsfläche klein"/>
        <xdr:cNvPicPr preferRelativeResize="1">
          <a:picLocks noChangeAspect="1"/>
        </xdr:cNvPicPr>
      </xdr:nvPicPr>
      <xdr:blipFill>
        <a:blip r:embed="rId1"/>
        <a:srcRect l="19468" t="27684" r="18258" b="15631"/>
        <a:stretch>
          <a:fillRect/>
        </a:stretch>
      </xdr:blipFill>
      <xdr:spPr>
        <a:xfrm>
          <a:off x="3114675" y="4124325"/>
          <a:ext cx="38290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32</xdr:row>
      <xdr:rowOff>85725</xdr:rowOff>
    </xdr:from>
    <xdr:to>
      <xdr:col>8</xdr:col>
      <xdr:colOff>552450</xdr:colOff>
      <xdr:row>38</xdr:row>
      <xdr:rowOff>114300</xdr:rowOff>
    </xdr:to>
    <xdr:sp>
      <xdr:nvSpPr>
        <xdr:cNvPr id="2" name="Line 14"/>
        <xdr:cNvSpPr>
          <a:spLocks/>
        </xdr:cNvSpPr>
      </xdr:nvSpPr>
      <xdr:spPr>
        <a:xfrm flipV="1">
          <a:off x="5410200" y="5372100"/>
          <a:ext cx="15811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23</xdr:row>
      <xdr:rowOff>19050</xdr:rowOff>
    </xdr:from>
    <xdr:to>
      <xdr:col>8</xdr:col>
      <xdr:colOff>542925</xdr:colOff>
      <xdr:row>29</xdr:row>
      <xdr:rowOff>47625</xdr:rowOff>
    </xdr:to>
    <xdr:sp>
      <xdr:nvSpPr>
        <xdr:cNvPr id="3" name="Line 15"/>
        <xdr:cNvSpPr>
          <a:spLocks/>
        </xdr:cNvSpPr>
      </xdr:nvSpPr>
      <xdr:spPr>
        <a:xfrm>
          <a:off x="4838700" y="4086225"/>
          <a:ext cx="21431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28</xdr:row>
      <xdr:rowOff>47625</xdr:rowOff>
    </xdr:from>
    <xdr:to>
      <xdr:col>6</xdr:col>
      <xdr:colOff>638175</xdr:colOff>
      <xdr:row>30</xdr:row>
      <xdr:rowOff>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4362450" y="4714875"/>
          <a:ext cx="1190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Opstuvningsareal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23</xdr:row>
      <xdr:rowOff>0</xdr:rowOff>
    </xdr:from>
    <xdr:to>
      <xdr:col>7</xdr:col>
      <xdr:colOff>466725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579120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26</xdr:row>
      <xdr:rowOff>0</xdr:rowOff>
    </xdr:from>
    <xdr:to>
      <xdr:col>11</xdr:col>
      <xdr:colOff>104775</xdr:colOff>
      <xdr:row>26</xdr:row>
      <xdr:rowOff>0</xdr:rowOff>
    </xdr:to>
    <xdr:sp>
      <xdr:nvSpPr>
        <xdr:cNvPr id="2" name="Line 4"/>
        <xdr:cNvSpPr>
          <a:spLocks/>
        </xdr:cNvSpPr>
      </xdr:nvSpPr>
      <xdr:spPr>
        <a:xfrm>
          <a:off x="847725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22</xdr:row>
      <xdr:rowOff>161925</xdr:rowOff>
    </xdr:from>
    <xdr:to>
      <xdr:col>8</xdr:col>
      <xdr:colOff>733425</xdr:colOff>
      <xdr:row>37</xdr:row>
      <xdr:rowOff>123825</xdr:rowOff>
    </xdr:to>
    <xdr:pic>
      <xdr:nvPicPr>
        <xdr:cNvPr id="3" name="Picture 7" descr="Einzugsfläche klein"/>
        <xdr:cNvPicPr preferRelativeResize="1">
          <a:picLocks noChangeAspect="1"/>
        </xdr:cNvPicPr>
      </xdr:nvPicPr>
      <xdr:blipFill>
        <a:blip r:embed="rId1"/>
        <a:srcRect l="19468" t="27684" r="18258" b="15631"/>
        <a:stretch>
          <a:fillRect/>
        </a:stretch>
      </xdr:blipFill>
      <xdr:spPr>
        <a:xfrm>
          <a:off x="3038475" y="3952875"/>
          <a:ext cx="37623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32</xdr:row>
      <xdr:rowOff>9525</xdr:rowOff>
    </xdr:from>
    <xdr:to>
      <xdr:col>8</xdr:col>
      <xdr:colOff>695325</xdr:colOff>
      <xdr:row>37</xdr:row>
      <xdr:rowOff>152400</xdr:rowOff>
    </xdr:to>
    <xdr:sp>
      <xdr:nvSpPr>
        <xdr:cNvPr id="4" name="Line 8"/>
        <xdr:cNvSpPr>
          <a:spLocks/>
        </xdr:cNvSpPr>
      </xdr:nvSpPr>
      <xdr:spPr>
        <a:xfrm flipV="1">
          <a:off x="5276850" y="5200650"/>
          <a:ext cx="14859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95250</xdr:rowOff>
    </xdr:from>
    <xdr:to>
      <xdr:col>8</xdr:col>
      <xdr:colOff>733425</xdr:colOff>
      <xdr:row>28</xdr:row>
      <xdr:rowOff>85725</xdr:rowOff>
    </xdr:to>
    <xdr:sp>
      <xdr:nvSpPr>
        <xdr:cNvPr id="5" name="Line 9"/>
        <xdr:cNvSpPr>
          <a:spLocks/>
        </xdr:cNvSpPr>
      </xdr:nvSpPr>
      <xdr:spPr>
        <a:xfrm>
          <a:off x="4705350" y="3886200"/>
          <a:ext cx="20955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27</xdr:row>
      <xdr:rowOff>9525</xdr:rowOff>
    </xdr:from>
    <xdr:to>
      <xdr:col>7</xdr:col>
      <xdr:colOff>19050</xdr:colOff>
      <xdr:row>29</xdr:row>
      <xdr:rowOff>95250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4152900" y="4524375"/>
          <a:ext cx="1190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Catchments area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38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0" width="12.28125" style="0" customWidth="1"/>
  </cols>
  <sheetData>
    <row r="1" spans="1:10" ht="1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25.5" customHeight="1" thickBot="1" thickTop="1">
      <c r="A2" s="34" t="s">
        <v>39</v>
      </c>
      <c r="B2" s="35"/>
      <c r="C2" s="36"/>
      <c r="D2" s="75">
        <v>150</v>
      </c>
      <c r="E2" s="74" t="s">
        <v>54</v>
      </c>
      <c r="F2" s="28"/>
      <c r="G2" s="28"/>
      <c r="H2" s="28"/>
      <c r="I2" s="28"/>
      <c r="J2" s="28"/>
    </row>
    <row r="3" spans="1:10" ht="13.5" customHeight="1" thickTop="1">
      <c r="A3" s="29"/>
      <c r="B3" s="28"/>
      <c r="C3" s="28"/>
      <c r="D3" s="28"/>
      <c r="E3" s="28"/>
      <c r="F3" s="28"/>
      <c r="G3" s="28"/>
      <c r="H3" s="28"/>
      <c r="I3" s="28"/>
      <c r="J3" s="28"/>
    </row>
    <row r="4" spans="1:10" ht="24" customHeight="1">
      <c r="A4" s="28"/>
      <c r="B4" s="28"/>
      <c r="C4" s="28"/>
      <c r="D4" s="30" t="s">
        <v>5</v>
      </c>
      <c r="E4" s="28"/>
      <c r="F4" s="28"/>
      <c r="G4" s="28"/>
      <c r="H4" s="28"/>
      <c r="I4" s="28"/>
      <c r="J4" s="28"/>
    </row>
    <row r="5" spans="1:10" ht="6.75" customHeight="1" thickBot="1">
      <c r="A5" s="28"/>
      <c r="B5" s="28"/>
      <c r="C5" s="28"/>
      <c r="D5" s="28"/>
      <c r="E5" s="31"/>
      <c r="F5" s="28"/>
      <c r="G5" s="28"/>
      <c r="H5" s="28"/>
      <c r="I5" s="28"/>
      <c r="J5" s="28"/>
    </row>
    <row r="6" spans="1:10" ht="22.5" customHeight="1">
      <c r="A6" s="20" t="s">
        <v>6</v>
      </c>
      <c r="B6" s="20" t="s">
        <v>20</v>
      </c>
      <c r="C6" s="26" t="s">
        <v>0</v>
      </c>
      <c r="D6" s="27" t="s">
        <v>25</v>
      </c>
      <c r="E6" s="26" t="s">
        <v>1</v>
      </c>
      <c r="F6" s="27" t="s">
        <v>25</v>
      </c>
      <c r="G6" s="26" t="s">
        <v>2</v>
      </c>
      <c r="H6" s="27" t="s">
        <v>25</v>
      </c>
      <c r="I6" s="26" t="s">
        <v>3</v>
      </c>
      <c r="J6" s="27" t="s">
        <v>25</v>
      </c>
    </row>
    <row r="7" spans="1:10" ht="13.5" thickBot="1">
      <c r="A7" s="21" t="s">
        <v>7</v>
      </c>
      <c r="B7" s="3" t="s">
        <v>4</v>
      </c>
      <c r="C7" s="4" t="s">
        <v>21</v>
      </c>
      <c r="D7" s="2" t="s">
        <v>26</v>
      </c>
      <c r="E7" s="4" t="s">
        <v>22</v>
      </c>
      <c r="F7" s="2" t="s">
        <v>26</v>
      </c>
      <c r="G7" s="4" t="s">
        <v>23</v>
      </c>
      <c r="H7" s="2" t="s">
        <v>26</v>
      </c>
      <c r="I7" s="4" t="s">
        <v>24</v>
      </c>
      <c r="J7" s="2" t="s">
        <v>26</v>
      </c>
    </row>
    <row r="8" spans="1:10" ht="5.25" customHeight="1">
      <c r="A8" s="22"/>
      <c r="B8" s="9"/>
      <c r="C8" s="10"/>
      <c r="D8" s="11"/>
      <c r="E8" s="10"/>
      <c r="F8" s="11"/>
      <c r="G8" s="10"/>
      <c r="H8" s="11"/>
      <c r="I8" s="10"/>
      <c r="J8" s="11"/>
    </row>
    <row r="9" spans="1:10" ht="12.75">
      <c r="A9" s="23" t="s">
        <v>8</v>
      </c>
      <c r="B9" s="12">
        <f>D2*5/11111.1</f>
        <v>0.0675000675000675</v>
      </c>
      <c r="C9" s="13" t="str">
        <f>IF(5.5/B9&gt;50,"50",5.5/B9)</f>
        <v>50</v>
      </c>
      <c r="D9" s="14">
        <f>B9*C9</f>
        <v>3.375003375003375</v>
      </c>
      <c r="E9" s="13" t="str">
        <f>IF(12.5/B9&gt;50,"50",12.5/B9)</f>
        <v>50</v>
      </c>
      <c r="F9" s="14" t="str">
        <f>IF(E9*B9&lt;12.5,"oversized","12,50")</f>
        <v>oversized</v>
      </c>
      <c r="G9" s="13" t="str">
        <f>IF(22/B9&gt;50,"50",22/B9)</f>
        <v>50</v>
      </c>
      <c r="H9" s="14" t="str">
        <f aca="true" t="shared" si="0" ref="H9:H20">IF(G9*B9&lt;22,"oversized","22,00")</f>
        <v>oversized</v>
      </c>
      <c r="I9" s="13" t="str">
        <f>IF(43.5/B9&gt;50,"50",43.5/B9)</f>
        <v>50</v>
      </c>
      <c r="J9" s="14" t="str">
        <f aca="true" t="shared" si="1" ref="J9:J20">IF(I9*B9&lt;43.5,"oversized","43,50")</f>
        <v>oversized</v>
      </c>
    </row>
    <row r="10" spans="1:10" ht="12.75">
      <c r="A10" s="24" t="s">
        <v>9</v>
      </c>
      <c r="B10" s="15">
        <f>D2*10/11111.1</f>
        <v>0.135000135000135</v>
      </c>
      <c r="C10" s="13">
        <f aca="true" t="shared" si="2" ref="C10:C20">IF(5.5/B10&gt;50,"50",5.5/B10)</f>
        <v>40.740700000000004</v>
      </c>
      <c r="D10" s="16">
        <f aca="true" t="shared" si="3" ref="D10:D20">B10*C10</f>
        <v>5.5</v>
      </c>
      <c r="E10" s="13" t="str">
        <f aca="true" t="shared" si="4" ref="E10:E20">IF(12.5/B10&gt;50,"50",12.5/B10)</f>
        <v>50</v>
      </c>
      <c r="F10" s="14" t="str">
        <f aca="true" t="shared" si="5" ref="F10:F20">IF(E10*B10&lt;12.5,"oversized","12,50")</f>
        <v>oversized</v>
      </c>
      <c r="G10" s="13" t="str">
        <f aca="true" t="shared" si="6" ref="G10:G20">IF(22/B10&gt;50,"50",22/B10)</f>
        <v>50</v>
      </c>
      <c r="H10" s="14" t="str">
        <f t="shared" si="0"/>
        <v>oversized</v>
      </c>
      <c r="I10" s="13" t="str">
        <f aca="true" t="shared" si="7" ref="I10:I20">IF(43.5/B10&gt;50,"50",43.5/B10)</f>
        <v>50</v>
      </c>
      <c r="J10" s="14" t="str">
        <f t="shared" si="1"/>
        <v>oversized</v>
      </c>
    </row>
    <row r="11" spans="1:10" ht="12.75">
      <c r="A11" s="24" t="s">
        <v>10</v>
      </c>
      <c r="B11" s="15">
        <f>D2*15/11111.1</f>
        <v>0.20250020250020248</v>
      </c>
      <c r="C11" s="13">
        <f t="shared" si="2"/>
        <v>27.160466666666668</v>
      </c>
      <c r="D11" s="16">
        <f t="shared" si="3"/>
        <v>5.5</v>
      </c>
      <c r="E11" s="13" t="str">
        <f t="shared" si="4"/>
        <v>50</v>
      </c>
      <c r="F11" s="14" t="str">
        <f t="shared" si="5"/>
        <v>oversized</v>
      </c>
      <c r="G11" s="13" t="str">
        <f t="shared" si="6"/>
        <v>50</v>
      </c>
      <c r="H11" s="14" t="str">
        <f t="shared" si="0"/>
        <v>oversized</v>
      </c>
      <c r="I11" s="13" t="str">
        <f t="shared" si="7"/>
        <v>50</v>
      </c>
      <c r="J11" s="14" t="str">
        <f t="shared" si="1"/>
        <v>oversized</v>
      </c>
    </row>
    <row r="12" spans="1:10" ht="12.75">
      <c r="A12" s="24" t="s">
        <v>11</v>
      </c>
      <c r="B12" s="15">
        <f>D2*20/11111.1</f>
        <v>0.27000027000027</v>
      </c>
      <c r="C12" s="13">
        <f t="shared" si="2"/>
        <v>20.370350000000002</v>
      </c>
      <c r="D12" s="16">
        <f t="shared" si="3"/>
        <v>5.5</v>
      </c>
      <c r="E12" s="13">
        <f t="shared" si="4"/>
        <v>46.29625</v>
      </c>
      <c r="F12" s="14" t="str">
        <f t="shared" si="5"/>
        <v>12,50</v>
      </c>
      <c r="G12" s="13" t="str">
        <f t="shared" si="6"/>
        <v>50</v>
      </c>
      <c r="H12" s="14" t="str">
        <f t="shared" si="0"/>
        <v>oversized</v>
      </c>
      <c r="I12" s="13" t="str">
        <f t="shared" si="7"/>
        <v>50</v>
      </c>
      <c r="J12" s="14" t="str">
        <f t="shared" si="1"/>
        <v>oversized</v>
      </c>
    </row>
    <row r="13" spans="1:10" ht="12.75">
      <c r="A13" s="24" t="s">
        <v>12</v>
      </c>
      <c r="B13" s="15">
        <f>D2*25*0.9/10000</f>
        <v>0.3375</v>
      </c>
      <c r="C13" s="13">
        <f t="shared" si="2"/>
        <v>16.296296296296294</v>
      </c>
      <c r="D13" s="16">
        <f t="shared" si="3"/>
        <v>5.5</v>
      </c>
      <c r="E13" s="13">
        <f t="shared" si="4"/>
        <v>37.03703703703704</v>
      </c>
      <c r="F13" s="14" t="str">
        <f t="shared" si="5"/>
        <v>12,50</v>
      </c>
      <c r="G13" s="13" t="str">
        <f t="shared" si="6"/>
        <v>50</v>
      </c>
      <c r="H13" s="14" t="str">
        <f t="shared" si="0"/>
        <v>oversized</v>
      </c>
      <c r="I13" s="13" t="str">
        <f t="shared" si="7"/>
        <v>50</v>
      </c>
      <c r="J13" s="14" t="str">
        <f t="shared" si="1"/>
        <v>oversized</v>
      </c>
    </row>
    <row r="14" spans="1:10" ht="12.75">
      <c r="A14" s="24" t="s">
        <v>13</v>
      </c>
      <c r="B14" s="15">
        <f>D2*30/11111.1</f>
        <v>0.40500040500040496</v>
      </c>
      <c r="C14" s="13">
        <f t="shared" si="2"/>
        <v>13.580233333333334</v>
      </c>
      <c r="D14" s="16">
        <f t="shared" si="3"/>
        <v>5.5</v>
      </c>
      <c r="E14" s="13">
        <f t="shared" si="4"/>
        <v>30.86416666666667</v>
      </c>
      <c r="F14" s="14" t="str">
        <f t="shared" si="5"/>
        <v>12,50</v>
      </c>
      <c r="G14" s="13" t="str">
        <f t="shared" si="6"/>
        <v>50</v>
      </c>
      <c r="H14" s="14" t="str">
        <f t="shared" si="0"/>
        <v>oversized</v>
      </c>
      <c r="I14" s="13" t="str">
        <f t="shared" si="7"/>
        <v>50</v>
      </c>
      <c r="J14" s="14" t="str">
        <f t="shared" si="1"/>
        <v>oversized</v>
      </c>
    </row>
    <row r="15" spans="1:10" ht="12.75">
      <c r="A15" s="24" t="s">
        <v>14</v>
      </c>
      <c r="B15" s="15">
        <f>D2*35/11111.1</f>
        <v>0.4725004725004725</v>
      </c>
      <c r="C15" s="13">
        <f t="shared" si="2"/>
        <v>11.6402</v>
      </c>
      <c r="D15" s="16">
        <f t="shared" si="3"/>
        <v>5.5</v>
      </c>
      <c r="E15" s="13">
        <f t="shared" si="4"/>
        <v>26.455</v>
      </c>
      <c r="F15" s="14" t="str">
        <f t="shared" si="5"/>
        <v>12,50</v>
      </c>
      <c r="G15" s="13">
        <f t="shared" si="6"/>
        <v>46.5608</v>
      </c>
      <c r="H15" s="14" t="str">
        <f t="shared" si="0"/>
        <v>22,00</v>
      </c>
      <c r="I15" s="13" t="str">
        <f t="shared" si="7"/>
        <v>50</v>
      </c>
      <c r="J15" s="14" t="str">
        <f t="shared" si="1"/>
        <v>oversized</v>
      </c>
    </row>
    <row r="16" spans="1:10" ht="12.75">
      <c r="A16" s="24" t="s">
        <v>15</v>
      </c>
      <c r="B16" s="15">
        <f>D2*40/11111.1</f>
        <v>0.54000054000054</v>
      </c>
      <c r="C16" s="13">
        <f t="shared" si="2"/>
        <v>10.185175000000001</v>
      </c>
      <c r="D16" s="16">
        <f t="shared" si="3"/>
        <v>5.5</v>
      </c>
      <c r="E16" s="13">
        <f t="shared" si="4"/>
        <v>23.148125</v>
      </c>
      <c r="F16" s="14" t="str">
        <f t="shared" si="5"/>
        <v>12,50</v>
      </c>
      <c r="G16" s="13">
        <f t="shared" si="6"/>
        <v>40.740700000000004</v>
      </c>
      <c r="H16" s="14" t="str">
        <f t="shared" si="0"/>
        <v>22,00</v>
      </c>
      <c r="I16" s="13" t="str">
        <f t="shared" si="7"/>
        <v>50</v>
      </c>
      <c r="J16" s="14" t="str">
        <f t="shared" si="1"/>
        <v>oversized</v>
      </c>
    </row>
    <row r="17" spans="1:10" ht="12.75">
      <c r="A17" s="24" t="s">
        <v>16</v>
      </c>
      <c r="B17" s="15">
        <f>D2*45/11111.1</f>
        <v>0.6075006075006075</v>
      </c>
      <c r="C17" s="13">
        <f t="shared" si="2"/>
        <v>9.05348888888889</v>
      </c>
      <c r="D17" s="16">
        <f t="shared" si="3"/>
        <v>5.500000000000001</v>
      </c>
      <c r="E17" s="13">
        <f t="shared" si="4"/>
        <v>20.57611111111111</v>
      </c>
      <c r="F17" s="14" t="str">
        <f t="shared" si="5"/>
        <v>12,50</v>
      </c>
      <c r="G17" s="13">
        <f t="shared" si="6"/>
        <v>36.21395555555556</v>
      </c>
      <c r="H17" s="14" t="str">
        <f t="shared" si="0"/>
        <v>22,00</v>
      </c>
      <c r="I17" s="13" t="str">
        <f t="shared" si="7"/>
        <v>50</v>
      </c>
      <c r="J17" s="14" t="str">
        <f t="shared" si="1"/>
        <v>oversized</v>
      </c>
    </row>
    <row r="18" spans="1:10" ht="12.75">
      <c r="A18" s="24" t="s">
        <v>17</v>
      </c>
      <c r="B18" s="15">
        <f>D2*50/11111.1</f>
        <v>0.675000675000675</v>
      </c>
      <c r="C18" s="13">
        <f t="shared" si="2"/>
        <v>8.14814</v>
      </c>
      <c r="D18" s="16">
        <f t="shared" si="3"/>
        <v>5.499999999999999</v>
      </c>
      <c r="E18" s="13">
        <f t="shared" si="4"/>
        <v>18.5185</v>
      </c>
      <c r="F18" s="14" t="str">
        <f t="shared" si="5"/>
        <v>12,50</v>
      </c>
      <c r="G18" s="13">
        <f t="shared" si="6"/>
        <v>32.59256</v>
      </c>
      <c r="H18" s="14" t="str">
        <f t="shared" si="0"/>
        <v>22,00</v>
      </c>
      <c r="I18" s="13" t="str">
        <f t="shared" si="7"/>
        <v>50</v>
      </c>
      <c r="J18" s="14" t="str">
        <f t="shared" si="1"/>
        <v>oversized</v>
      </c>
    </row>
    <row r="19" spans="1:10" ht="12.75">
      <c r="A19" s="24" t="s">
        <v>18</v>
      </c>
      <c r="B19" s="15">
        <f>D2*60/11111.1</f>
        <v>0.8100008100008099</v>
      </c>
      <c r="C19" s="13">
        <f t="shared" si="2"/>
        <v>6.790116666666667</v>
      </c>
      <c r="D19" s="16">
        <f t="shared" si="3"/>
        <v>5.5</v>
      </c>
      <c r="E19" s="13">
        <f t="shared" si="4"/>
        <v>15.432083333333335</v>
      </c>
      <c r="F19" s="14" t="str">
        <f t="shared" si="5"/>
        <v>12,50</v>
      </c>
      <c r="G19" s="13">
        <f t="shared" si="6"/>
        <v>27.160466666666668</v>
      </c>
      <c r="H19" s="14" t="str">
        <f t="shared" si="0"/>
        <v>22,00</v>
      </c>
      <c r="I19" s="13" t="str">
        <f t="shared" si="7"/>
        <v>50</v>
      </c>
      <c r="J19" s="14" t="str">
        <f t="shared" si="1"/>
        <v>oversized</v>
      </c>
    </row>
    <row r="20" spans="1:10" ht="13.5" thickBot="1">
      <c r="A20" s="25" t="s">
        <v>19</v>
      </c>
      <c r="B20" s="17">
        <f>D2*70/11111.1</f>
        <v>0.945000945000945</v>
      </c>
      <c r="C20" s="19">
        <f t="shared" si="2"/>
        <v>5.8201</v>
      </c>
      <c r="D20" s="18">
        <f t="shared" si="3"/>
        <v>5.5</v>
      </c>
      <c r="E20" s="19">
        <f t="shared" si="4"/>
        <v>13.2275</v>
      </c>
      <c r="F20" s="18" t="str">
        <f t="shared" si="5"/>
        <v>12,50</v>
      </c>
      <c r="G20" s="19">
        <f t="shared" si="6"/>
        <v>23.2804</v>
      </c>
      <c r="H20" s="18" t="str">
        <f t="shared" si="0"/>
        <v>22,00</v>
      </c>
      <c r="I20" s="19">
        <f t="shared" si="7"/>
        <v>46.0317</v>
      </c>
      <c r="J20" s="18" t="str">
        <f t="shared" si="1"/>
        <v>43,50</v>
      </c>
    </row>
    <row r="21" spans="1:10" ht="15" customHeight="1">
      <c r="A21" s="1"/>
      <c r="I21" s="33"/>
      <c r="J21" s="62" t="s">
        <v>40</v>
      </c>
    </row>
    <row r="22" ht="21" customHeight="1">
      <c r="A22" s="6" t="s">
        <v>28</v>
      </c>
    </row>
    <row r="23" ht="12.75">
      <c r="A23" s="5" t="s">
        <v>27</v>
      </c>
    </row>
    <row r="24" ht="12.75">
      <c r="A24" s="5"/>
    </row>
    <row r="25" ht="12.75">
      <c r="A25" t="s">
        <v>33</v>
      </c>
    </row>
    <row r="26" ht="12.75">
      <c r="A26" t="s">
        <v>34</v>
      </c>
    </row>
    <row r="28" ht="12.75">
      <c r="A28" s="7" t="s">
        <v>29</v>
      </c>
    </row>
    <row r="29" ht="12.75">
      <c r="A29" s="7" t="s">
        <v>30</v>
      </c>
    </row>
    <row r="30" ht="12.75">
      <c r="A30" s="7" t="s">
        <v>31</v>
      </c>
    </row>
    <row r="31" spans="1:8" ht="12.75">
      <c r="A31" s="7" t="s">
        <v>32</v>
      </c>
      <c r="D31" t="s">
        <v>37</v>
      </c>
      <c r="H31" t="s">
        <v>38</v>
      </c>
    </row>
    <row r="32" spans="1:10" ht="12.75">
      <c r="A32" s="7" t="s">
        <v>36</v>
      </c>
      <c r="J32" s="61" t="s">
        <v>35</v>
      </c>
    </row>
    <row r="33" ht="12.75">
      <c r="A33" s="7"/>
    </row>
    <row r="34" spans="4:7" ht="12.75">
      <c r="D34" s="8" t="s">
        <v>41</v>
      </c>
      <c r="G34" s="8" t="s">
        <v>42</v>
      </c>
    </row>
    <row r="36" spans="1:9" ht="12.75">
      <c r="A36" s="8" t="s">
        <v>43</v>
      </c>
      <c r="C36" s="64"/>
      <c r="D36" s="65"/>
      <c r="E36" s="65"/>
      <c r="F36" s="65"/>
      <c r="G36" s="65"/>
      <c r="H36" s="65"/>
      <c r="I36" s="66"/>
    </row>
    <row r="37" ht="15.75" customHeight="1"/>
    <row r="38" ht="12.75">
      <c r="E38" s="63" t="s">
        <v>35</v>
      </c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3"/>
  <headerFooter alignWithMargins="0">
    <oddHeader>&amp;L&amp;G&amp;C&amp;11GB Metal Products Co., Ltd.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U38"/>
  <sheetViews>
    <sheetView tabSelected="1" zoomScale="99" zoomScaleNormal="99" zoomScalePageLayoutView="0" workbookViewId="0" topLeftCell="A1">
      <selection activeCell="J2" sqref="J2"/>
    </sheetView>
  </sheetViews>
  <sheetFormatPr defaultColWidth="11.421875" defaultRowHeight="12.75"/>
  <cols>
    <col min="1" max="1" width="12.7109375" style="0" customWidth="1"/>
    <col min="2" max="2" width="11.8515625" style="0" customWidth="1"/>
    <col min="3" max="3" width="15.140625" style="0" customWidth="1"/>
    <col min="4" max="4" width="11.140625" style="0" customWidth="1"/>
    <col min="5" max="5" width="11.7109375" style="0" customWidth="1"/>
    <col min="6" max="6" width="11.140625" style="0" customWidth="1"/>
    <col min="7" max="7" width="11.7109375" style="0" customWidth="1"/>
    <col min="8" max="8" width="11.140625" style="0" customWidth="1"/>
    <col min="9" max="9" width="11.7109375" style="0" customWidth="1"/>
    <col min="10" max="10" width="11.140625" style="0" customWidth="1"/>
    <col min="11" max="11" width="11.7109375" style="0" customWidth="1"/>
    <col min="12" max="12" width="14.57421875" style="0" customWidth="1"/>
    <col min="13" max="13" width="11.7109375" style="0" customWidth="1"/>
    <col min="14" max="14" width="11.140625" style="0" customWidth="1"/>
  </cols>
  <sheetData>
    <row r="1" spans="1:12" ht="18.7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2.5" customHeight="1" thickBot="1" thickTop="1">
      <c r="A2" s="77" t="s">
        <v>56</v>
      </c>
      <c r="B2" s="35"/>
      <c r="C2" s="36"/>
      <c r="D2" s="76">
        <v>230</v>
      </c>
      <c r="E2" s="74" t="s">
        <v>55</v>
      </c>
      <c r="F2" s="45"/>
      <c r="G2" s="28"/>
      <c r="H2" s="28"/>
      <c r="I2" s="28"/>
      <c r="J2" s="28"/>
      <c r="K2" s="28"/>
      <c r="L2" s="28"/>
    </row>
    <row r="3" spans="1:12" ht="13.5" customHeight="1" thickTop="1">
      <c r="A3" s="2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24" customHeight="1">
      <c r="A4" s="28"/>
      <c r="B4" s="28"/>
      <c r="C4" s="28"/>
      <c r="D4" s="30" t="s">
        <v>51</v>
      </c>
      <c r="E4" s="30"/>
      <c r="F4" s="30"/>
      <c r="G4" s="28"/>
      <c r="H4" s="28"/>
      <c r="I4" s="28"/>
      <c r="J4" s="28"/>
      <c r="K4" s="28"/>
      <c r="L4" s="28"/>
    </row>
    <row r="5" spans="1:12" ht="6.75" customHeight="1" thickBot="1">
      <c r="A5" s="28"/>
      <c r="B5" s="28"/>
      <c r="C5" s="28"/>
      <c r="D5" s="28"/>
      <c r="E5" s="28"/>
      <c r="F5" s="28"/>
      <c r="G5" s="31"/>
      <c r="H5" s="28"/>
      <c r="I5" s="28"/>
      <c r="J5" s="28"/>
      <c r="K5" s="28"/>
      <c r="L5" s="28"/>
    </row>
    <row r="6" spans="1:12" ht="22.5" customHeight="1">
      <c r="A6" s="20" t="s">
        <v>60</v>
      </c>
      <c r="B6" s="41" t="s">
        <v>20</v>
      </c>
      <c r="C6" s="26" t="s">
        <v>0</v>
      </c>
      <c r="D6" s="27" t="s">
        <v>25</v>
      </c>
      <c r="E6" s="26" t="s">
        <v>0</v>
      </c>
      <c r="F6" s="27" t="s">
        <v>25</v>
      </c>
      <c r="G6" s="26" t="s">
        <v>0</v>
      </c>
      <c r="H6" s="27" t="s">
        <v>25</v>
      </c>
      <c r="I6" s="26" t="s">
        <v>0</v>
      </c>
      <c r="J6" s="27" t="s">
        <v>25</v>
      </c>
      <c r="K6" s="26" t="s">
        <v>0</v>
      </c>
      <c r="L6" s="27" t="s">
        <v>25</v>
      </c>
    </row>
    <row r="7" spans="1:12" ht="13.5" thickBot="1">
      <c r="A7" s="21" t="s">
        <v>59</v>
      </c>
      <c r="B7" s="67" t="s">
        <v>4</v>
      </c>
      <c r="C7" s="4" t="s">
        <v>44</v>
      </c>
      <c r="D7" s="68" t="s">
        <v>26</v>
      </c>
      <c r="E7" s="4" t="s">
        <v>48</v>
      </c>
      <c r="F7" s="68" t="s">
        <v>26</v>
      </c>
      <c r="G7" s="4" t="s">
        <v>21</v>
      </c>
      <c r="H7" s="68" t="s">
        <v>26</v>
      </c>
      <c r="I7" s="4" t="s">
        <v>47</v>
      </c>
      <c r="J7" s="68" t="s">
        <v>26</v>
      </c>
      <c r="K7" s="4" t="s">
        <v>22</v>
      </c>
      <c r="L7" s="68" t="s">
        <v>26</v>
      </c>
    </row>
    <row r="8" spans="1:12" ht="3" customHeight="1">
      <c r="A8" s="22"/>
      <c r="B8" s="9"/>
      <c r="C8" s="10"/>
      <c r="D8" s="11"/>
      <c r="E8" s="10"/>
      <c r="F8" s="11"/>
      <c r="G8" s="10"/>
      <c r="H8" s="11"/>
      <c r="I8" s="10"/>
      <c r="J8" s="11"/>
      <c r="K8" s="10"/>
      <c r="L8" s="11"/>
    </row>
    <row r="9" spans="1:12" ht="12.75">
      <c r="A9" s="23" t="s">
        <v>8</v>
      </c>
      <c r="B9" s="12">
        <f>D2*5/11111.1</f>
        <v>0.1035001035001035</v>
      </c>
      <c r="C9" s="13">
        <f>IF(2.6/B9&gt;50,"50",2.6/B9)</f>
        <v>25.12074782608696</v>
      </c>
      <c r="D9" s="14">
        <f>B9*C9</f>
        <v>2.6</v>
      </c>
      <c r="E9" s="13">
        <f>IF(4.05/B9&gt;50,"50",4.05/B9)</f>
        <v>39.13039565217391</v>
      </c>
      <c r="F9" s="14">
        <f>B9*E9</f>
        <v>4.05</v>
      </c>
      <c r="G9" s="13" t="str">
        <f>IF(5.5/B9&gt;50,"50",5.5/B9)</f>
        <v>50</v>
      </c>
      <c r="H9" s="14" t="str">
        <f>IF(G9*B9&lt;5.5,"oversized","5,50")</f>
        <v>oversized</v>
      </c>
      <c r="I9" s="13" t="str">
        <f>IF(7.15/B9&gt;50,"50",7.15/B9)</f>
        <v>50</v>
      </c>
      <c r="J9" s="14" t="str">
        <f>IF(I9*B9&lt;7.15,"oversized","7,15")</f>
        <v>oversized</v>
      </c>
      <c r="K9" s="13" t="str">
        <f>IF(8.8/B9&gt;50,"50",8.8/B9)</f>
        <v>50</v>
      </c>
      <c r="L9" s="14" t="str">
        <f>IF(K9*B9&lt;8.8,"oversized","8,80")</f>
        <v>oversized</v>
      </c>
    </row>
    <row r="10" spans="1:12" ht="12.75">
      <c r="A10" s="24" t="s">
        <v>9</v>
      </c>
      <c r="B10" s="15">
        <f>D2*10/11111.1</f>
        <v>0.207000207000207</v>
      </c>
      <c r="C10" s="13">
        <f aca="true" t="shared" si="0" ref="C10:C21">IF(2.6/B10&gt;50,"50",2.6/B10)</f>
        <v>12.56037391304348</v>
      </c>
      <c r="D10" s="16">
        <f aca="true" t="shared" si="1" ref="D10:D21">B10*C10</f>
        <v>2.6</v>
      </c>
      <c r="E10" s="13">
        <f aca="true" t="shared" si="2" ref="E10:E21">IF(4.05/B10&gt;50,"50",4.05/B10)</f>
        <v>19.565197826086955</v>
      </c>
      <c r="F10" s="14">
        <f aca="true" t="shared" si="3" ref="F10:F21">B10*E10</f>
        <v>4.05</v>
      </c>
      <c r="G10" s="13">
        <f aca="true" t="shared" si="4" ref="G10:G21">IF(5.5/B10&gt;50,"50",5.5/B10)</f>
        <v>26.570021739130436</v>
      </c>
      <c r="H10" s="14" t="str">
        <f aca="true" t="shared" si="5" ref="H10:H21">IF(G10*B10&lt;5.5,"oversized","5,50")</f>
        <v>5,50</v>
      </c>
      <c r="I10" s="13">
        <f aca="true" t="shared" si="6" ref="I10:I21">IF(7.15/B10&gt;50,"50",7.15/B10)</f>
        <v>34.54102826086957</v>
      </c>
      <c r="J10" s="14" t="str">
        <f aca="true" t="shared" si="7" ref="J10:J21">IF(I10*B10&lt;7.15,"oversized","7,15")</f>
        <v>7,15</v>
      </c>
      <c r="K10" s="13">
        <f aca="true" t="shared" si="8" ref="K10:K21">IF(8.8/B10&gt;50,"50",8.8/B10)</f>
        <v>42.5120347826087</v>
      </c>
      <c r="L10" s="14" t="str">
        <f aca="true" t="shared" si="9" ref="L10:L21">IF(K10*B10&lt;8.8,"oversized","8,80")</f>
        <v>8,80</v>
      </c>
    </row>
    <row r="11" spans="1:12" ht="12.75">
      <c r="A11" s="24" t="s">
        <v>10</v>
      </c>
      <c r="B11" s="15">
        <f>D2*15/11111.1</f>
        <v>0.3105003105003105</v>
      </c>
      <c r="C11" s="13">
        <f t="shared" si="0"/>
        <v>8.373582608695653</v>
      </c>
      <c r="D11" s="16">
        <f t="shared" si="1"/>
        <v>2.6000000000000005</v>
      </c>
      <c r="E11" s="13">
        <f t="shared" si="2"/>
        <v>13.043465217391303</v>
      </c>
      <c r="F11" s="14">
        <f t="shared" si="3"/>
        <v>4.05</v>
      </c>
      <c r="G11" s="13">
        <f t="shared" si="4"/>
        <v>17.713347826086956</v>
      </c>
      <c r="H11" s="14" t="str">
        <f t="shared" si="5"/>
        <v>5,50</v>
      </c>
      <c r="I11" s="13">
        <f t="shared" si="6"/>
        <v>23.027352173913044</v>
      </c>
      <c r="J11" s="14" t="str">
        <f t="shared" si="7"/>
        <v>7,15</v>
      </c>
      <c r="K11" s="13">
        <f t="shared" si="8"/>
        <v>28.34135652173913</v>
      </c>
      <c r="L11" s="14" t="str">
        <f t="shared" si="9"/>
        <v>8,80</v>
      </c>
    </row>
    <row r="12" spans="1:12" ht="12.75">
      <c r="A12" s="24" t="s">
        <v>11</v>
      </c>
      <c r="B12" s="15">
        <f>D2*20/11111.1</f>
        <v>0.414000414000414</v>
      </c>
      <c r="C12" s="13">
        <f t="shared" si="0"/>
        <v>6.28018695652174</v>
      </c>
      <c r="D12" s="16">
        <f t="shared" si="1"/>
        <v>2.6</v>
      </c>
      <c r="E12" s="13">
        <f t="shared" si="2"/>
        <v>9.782598913043477</v>
      </c>
      <c r="F12" s="14">
        <f t="shared" si="3"/>
        <v>4.05</v>
      </c>
      <c r="G12" s="13">
        <f t="shared" si="4"/>
        <v>13.285010869565218</v>
      </c>
      <c r="H12" s="14" t="str">
        <f t="shared" si="5"/>
        <v>5,50</v>
      </c>
      <c r="I12" s="13">
        <f t="shared" si="6"/>
        <v>17.270514130434783</v>
      </c>
      <c r="J12" s="14" t="str">
        <f t="shared" si="7"/>
        <v>7,15</v>
      </c>
      <c r="K12" s="13">
        <f t="shared" si="8"/>
        <v>21.25601739130435</v>
      </c>
      <c r="L12" s="14" t="str">
        <f t="shared" si="9"/>
        <v>8,80</v>
      </c>
    </row>
    <row r="13" spans="1:12" s="37" customFormat="1" ht="12.75">
      <c r="A13" s="69" t="s">
        <v>12</v>
      </c>
      <c r="B13" s="70">
        <f>D2*25*0.9/10000</f>
        <v>0.5175</v>
      </c>
      <c r="C13" s="71">
        <f t="shared" si="0"/>
        <v>5.024154589371982</v>
      </c>
      <c r="D13" s="72">
        <f t="shared" si="1"/>
        <v>2.6000000000000005</v>
      </c>
      <c r="E13" s="71">
        <f t="shared" si="2"/>
        <v>7.826086956521739</v>
      </c>
      <c r="F13" s="73">
        <f t="shared" si="3"/>
        <v>4.05</v>
      </c>
      <c r="G13" s="71">
        <f t="shared" si="4"/>
        <v>10.628019323671499</v>
      </c>
      <c r="H13" s="73" t="str">
        <f t="shared" si="5"/>
        <v>5,50</v>
      </c>
      <c r="I13" s="71">
        <f t="shared" si="6"/>
        <v>13.816425120772948</v>
      </c>
      <c r="J13" s="73" t="str">
        <f t="shared" si="7"/>
        <v>7,15</v>
      </c>
      <c r="K13" s="71">
        <f t="shared" si="8"/>
        <v>17.0048309178744</v>
      </c>
      <c r="L13" s="73" t="str">
        <f t="shared" si="9"/>
        <v>8,80</v>
      </c>
    </row>
    <row r="14" spans="1:12" ht="12.75">
      <c r="A14" s="24" t="s">
        <v>13</v>
      </c>
      <c r="B14" s="15">
        <f>D2*30/11111.1</f>
        <v>0.621000621000621</v>
      </c>
      <c r="C14" s="13">
        <f t="shared" si="0"/>
        <v>4.186791304347826</v>
      </c>
      <c r="D14" s="16">
        <f t="shared" si="1"/>
        <v>2.6000000000000005</v>
      </c>
      <c r="E14" s="13">
        <f t="shared" si="2"/>
        <v>6.521732608695651</v>
      </c>
      <c r="F14" s="14">
        <f t="shared" si="3"/>
        <v>4.05</v>
      </c>
      <c r="G14" s="13">
        <f t="shared" si="4"/>
        <v>8.856673913043478</v>
      </c>
      <c r="H14" s="14" t="str">
        <f t="shared" si="5"/>
        <v>5,50</v>
      </c>
      <c r="I14" s="13">
        <f t="shared" si="6"/>
        <v>11.513676086956522</v>
      </c>
      <c r="J14" s="14" t="str">
        <f t="shared" si="7"/>
        <v>7,15</v>
      </c>
      <c r="K14" s="13">
        <f t="shared" si="8"/>
        <v>14.170678260869565</v>
      </c>
      <c r="L14" s="14" t="str">
        <f t="shared" si="9"/>
        <v>8,80</v>
      </c>
    </row>
    <row r="15" spans="1:12" ht="12.75">
      <c r="A15" s="24" t="s">
        <v>14</v>
      </c>
      <c r="B15" s="15">
        <f>D2*35/11111.1</f>
        <v>0.7245007245007244</v>
      </c>
      <c r="C15" s="13">
        <f t="shared" si="0"/>
        <v>3.5886782608695658</v>
      </c>
      <c r="D15" s="16">
        <f t="shared" si="1"/>
        <v>2.6</v>
      </c>
      <c r="E15" s="13">
        <f t="shared" si="2"/>
        <v>5.590056521739131</v>
      </c>
      <c r="F15" s="14">
        <f t="shared" si="3"/>
        <v>4.05</v>
      </c>
      <c r="G15" s="13">
        <f t="shared" si="4"/>
        <v>7.5914347826086965</v>
      </c>
      <c r="H15" s="14" t="str">
        <f t="shared" si="5"/>
        <v>5,50</v>
      </c>
      <c r="I15" s="13">
        <f t="shared" si="6"/>
        <v>9.868865217391306</v>
      </c>
      <c r="J15" s="14" t="str">
        <f t="shared" si="7"/>
        <v>7,15</v>
      </c>
      <c r="K15" s="13">
        <f t="shared" si="8"/>
        <v>12.146295652173915</v>
      </c>
      <c r="L15" s="14" t="str">
        <f t="shared" si="9"/>
        <v>8,80</v>
      </c>
    </row>
    <row r="16" spans="1:12" ht="12.75">
      <c r="A16" s="24" t="s">
        <v>15</v>
      </c>
      <c r="B16" s="15">
        <f>D2*40/11111.1</f>
        <v>0.828000828000828</v>
      </c>
      <c r="C16" s="13">
        <f t="shared" si="0"/>
        <v>3.14009347826087</v>
      </c>
      <c r="D16" s="16">
        <f t="shared" si="1"/>
        <v>2.6</v>
      </c>
      <c r="E16" s="13">
        <f t="shared" si="2"/>
        <v>4.891299456521739</v>
      </c>
      <c r="F16" s="14">
        <f t="shared" si="3"/>
        <v>4.05</v>
      </c>
      <c r="G16" s="13">
        <f t="shared" si="4"/>
        <v>6.642505434782609</v>
      </c>
      <c r="H16" s="14" t="str">
        <f t="shared" si="5"/>
        <v>5,50</v>
      </c>
      <c r="I16" s="13">
        <f t="shared" si="6"/>
        <v>8.635257065217392</v>
      </c>
      <c r="J16" s="14" t="str">
        <f t="shared" si="7"/>
        <v>7,15</v>
      </c>
      <c r="K16" s="13">
        <f t="shared" si="8"/>
        <v>10.628008695652175</v>
      </c>
      <c r="L16" s="14" t="str">
        <f t="shared" si="9"/>
        <v>8,80</v>
      </c>
    </row>
    <row r="17" spans="1:12" ht="12.75">
      <c r="A17" s="24" t="s">
        <v>16</v>
      </c>
      <c r="B17" s="15">
        <f>D2*45/11111.1</f>
        <v>0.9315009315009315</v>
      </c>
      <c r="C17" s="13">
        <f t="shared" si="0"/>
        <v>2.791194202898551</v>
      </c>
      <c r="D17" s="16">
        <f t="shared" si="1"/>
        <v>2.6</v>
      </c>
      <c r="E17" s="13">
        <f t="shared" si="2"/>
        <v>4.347821739130435</v>
      </c>
      <c r="F17" s="14">
        <f t="shared" si="3"/>
        <v>4.05</v>
      </c>
      <c r="G17" s="13">
        <f t="shared" si="4"/>
        <v>5.904449275362319</v>
      </c>
      <c r="H17" s="14" t="str">
        <f t="shared" si="5"/>
        <v>5,50</v>
      </c>
      <c r="I17" s="13">
        <f t="shared" si="6"/>
        <v>7.675784057971015</v>
      </c>
      <c r="J17" s="14" t="str">
        <f t="shared" si="7"/>
        <v>7,15</v>
      </c>
      <c r="K17" s="13">
        <f t="shared" si="8"/>
        <v>9.44711884057971</v>
      </c>
      <c r="L17" s="14" t="str">
        <f t="shared" si="9"/>
        <v>8,80</v>
      </c>
    </row>
    <row r="18" spans="1:12" ht="12.75">
      <c r="A18" s="24" t="s">
        <v>17</v>
      </c>
      <c r="B18" s="15">
        <f>D2*50/11111.1</f>
        <v>1.035001035001035</v>
      </c>
      <c r="C18" s="13">
        <f t="shared" si="0"/>
        <v>2.5120747826086958</v>
      </c>
      <c r="D18" s="16">
        <f t="shared" si="1"/>
        <v>2.6</v>
      </c>
      <c r="E18" s="13">
        <f t="shared" si="2"/>
        <v>3.913039565217391</v>
      </c>
      <c r="F18" s="14">
        <f t="shared" si="3"/>
        <v>4.05</v>
      </c>
      <c r="G18" s="13">
        <f t="shared" si="4"/>
        <v>5.314004347826087</v>
      </c>
      <c r="H18" s="14" t="str">
        <f t="shared" si="5"/>
        <v>5,50</v>
      </c>
      <c r="I18" s="13">
        <f t="shared" si="6"/>
        <v>6.908205652173914</v>
      </c>
      <c r="J18" s="14" t="str">
        <f t="shared" si="7"/>
        <v>7,15</v>
      </c>
      <c r="K18" s="13">
        <f t="shared" si="8"/>
        <v>8.502406956521739</v>
      </c>
      <c r="L18" s="14" t="str">
        <f t="shared" si="9"/>
        <v>8,80</v>
      </c>
    </row>
    <row r="19" spans="1:12" ht="12.75">
      <c r="A19" s="24" t="s">
        <v>45</v>
      </c>
      <c r="B19" s="15">
        <f>D2*55/11111.1</f>
        <v>1.1385011385011385</v>
      </c>
      <c r="C19" s="13">
        <f t="shared" si="0"/>
        <v>2.2837043478260868</v>
      </c>
      <c r="D19" s="16">
        <f t="shared" si="1"/>
        <v>2.6</v>
      </c>
      <c r="E19" s="13">
        <f t="shared" si="2"/>
        <v>3.5573086956521736</v>
      </c>
      <c r="F19" s="14">
        <f t="shared" si="3"/>
        <v>4.05</v>
      </c>
      <c r="G19" s="13">
        <f t="shared" si="4"/>
        <v>4.830913043478261</v>
      </c>
      <c r="H19" s="14" t="str">
        <f t="shared" si="5"/>
        <v>5,50</v>
      </c>
      <c r="I19" s="13">
        <f t="shared" si="6"/>
        <v>6.28018695652174</v>
      </c>
      <c r="J19" s="14" t="str">
        <f t="shared" si="7"/>
        <v>7,15</v>
      </c>
      <c r="K19" s="13">
        <f t="shared" si="8"/>
        <v>7.729460869565218</v>
      </c>
      <c r="L19" s="14" t="str">
        <f t="shared" si="9"/>
        <v>8,80</v>
      </c>
    </row>
    <row r="20" spans="1:12" ht="12.75">
      <c r="A20" s="24" t="s">
        <v>18</v>
      </c>
      <c r="B20" s="15">
        <f>D2*60/11111.1</f>
        <v>1.242001242001242</v>
      </c>
      <c r="C20" s="13">
        <f t="shared" si="0"/>
        <v>2.093395652173913</v>
      </c>
      <c r="D20" s="16">
        <f t="shared" si="1"/>
        <v>2.6000000000000005</v>
      </c>
      <c r="E20" s="13">
        <f t="shared" si="2"/>
        <v>3.2608663043478257</v>
      </c>
      <c r="F20" s="14">
        <f t="shared" si="3"/>
        <v>4.05</v>
      </c>
      <c r="G20" s="13">
        <f t="shared" si="4"/>
        <v>4.428336956521739</v>
      </c>
      <c r="H20" s="14" t="str">
        <f t="shared" si="5"/>
        <v>5,50</v>
      </c>
      <c r="I20" s="13">
        <f t="shared" si="6"/>
        <v>5.756838043478261</v>
      </c>
      <c r="J20" s="14" t="str">
        <f t="shared" si="7"/>
        <v>7,15</v>
      </c>
      <c r="K20" s="13">
        <f t="shared" si="8"/>
        <v>7.085339130434782</v>
      </c>
      <c r="L20" s="14" t="str">
        <f t="shared" si="9"/>
        <v>8,80</v>
      </c>
    </row>
    <row r="21" spans="1:12" ht="13.5" thickBot="1">
      <c r="A21" s="25" t="s">
        <v>46</v>
      </c>
      <c r="B21" s="17">
        <f>D2*65/11111.1</f>
        <v>1.3455013455013454</v>
      </c>
      <c r="C21" s="19">
        <f t="shared" si="0"/>
        <v>1.9323652173913046</v>
      </c>
      <c r="D21" s="18">
        <f t="shared" si="1"/>
        <v>2.6</v>
      </c>
      <c r="E21" s="19">
        <f t="shared" si="2"/>
        <v>3.010030434782609</v>
      </c>
      <c r="F21" s="18">
        <f t="shared" si="3"/>
        <v>4.05</v>
      </c>
      <c r="G21" s="19">
        <f t="shared" si="4"/>
        <v>4.087695652173913</v>
      </c>
      <c r="H21" s="18" t="str">
        <f t="shared" si="5"/>
        <v>5,50</v>
      </c>
      <c r="I21" s="19">
        <f t="shared" si="6"/>
        <v>5.314004347826088</v>
      </c>
      <c r="J21" s="18" t="str">
        <f t="shared" si="7"/>
        <v>7,15</v>
      </c>
      <c r="K21" s="19">
        <f t="shared" si="8"/>
        <v>6.540313043478262</v>
      </c>
      <c r="L21" s="18" t="str">
        <f t="shared" si="9"/>
        <v>8,80</v>
      </c>
    </row>
    <row r="22" spans="1:12" ht="15" customHeight="1">
      <c r="A22" s="1"/>
      <c r="G22" s="78" t="s">
        <v>61</v>
      </c>
      <c r="H22" s="78"/>
      <c r="I22" s="78"/>
      <c r="J22" s="78"/>
      <c r="K22" s="78"/>
      <c r="L22" s="78"/>
    </row>
    <row r="23" spans="1:12" ht="14.25" customHeight="1">
      <c r="A23" s="6" t="s">
        <v>28</v>
      </c>
      <c r="G23" s="78"/>
      <c r="H23" s="78"/>
      <c r="I23" s="78"/>
      <c r="J23" s="78" t="s">
        <v>62</v>
      </c>
      <c r="K23" s="78"/>
      <c r="L23" s="78"/>
    </row>
    <row r="24" ht="14.25" customHeight="1">
      <c r="A24" s="5" t="s">
        <v>27</v>
      </c>
    </row>
    <row r="25" ht="3.75" customHeight="1">
      <c r="A25" s="5"/>
    </row>
    <row r="26" spans="1:8" ht="12" customHeight="1">
      <c r="A26" t="s">
        <v>33</v>
      </c>
      <c r="H26" s="38" t="s">
        <v>58</v>
      </c>
    </row>
    <row r="27" ht="12.75">
      <c r="A27" t="s">
        <v>34</v>
      </c>
    </row>
    <row r="28" ht="4.5" customHeight="1"/>
    <row r="29" spans="1:11" ht="10.5" customHeight="1">
      <c r="A29" s="7" t="s">
        <v>29</v>
      </c>
      <c r="D29" s="58"/>
      <c r="E29" s="58"/>
      <c r="F29" s="58"/>
      <c r="G29" s="58"/>
      <c r="H29" s="58"/>
      <c r="I29" s="58"/>
      <c r="J29" s="58"/>
      <c r="K29" s="58"/>
    </row>
    <row r="30" spans="1:11" ht="12.75">
      <c r="A30" s="7" t="s">
        <v>30</v>
      </c>
      <c r="D30" s="58"/>
      <c r="E30" s="58"/>
      <c r="F30" s="58"/>
      <c r="H30" s="58"/>
      <c r="J30" s="58"/>
      <c r="K30" s="58"/>
    </row>
    <row r="31" spans="1:11" ht="12.75">
      <c r="A31" s="7" t="s">
        <v>31</v>
      </c>
      <c r="D31" s="58"/>
      <c r="E31" s="58"/>
      <c r="F31" s="58"/>
      <c r="G31" s="58"/>
      <c r="H31" s="58"/>
      <c r="I31" s="58"/>
      <c r="J31" s="58"/>
      <c r="K31" s="58"/>
    </row>
    <row r="32" spans="1:11" ht="12.75">
      <c r="A32" s="7" t="s">
        <v>32</v>
      </c>
      <c r="D32" s="58"/>
      <c r="E32" s="58"/>
      <c r="F32" s="58"/>
      <c r="G32" s="58"/>
      <c r="H32" s="58"/>
      <c r="I32" s="58"/>
      <c r="J32" s="58"/>
      <c r="K32" s="58"/>
    </row>
    <row r="33" spans="1:11" ht="12.75">
      <c r="A33" s="7" t="s">
        <v>36</v>
      </c>
      <c r="D33" s="58"/>
      <c r="E33" s="58"/>
      <c r="F33" s="58"/>
      <c r="G33" s="58"/>
      <c r="H33" s="58"/>
      <c r="I33" s="58"/>
      <c r="J33" s="58"/>
      <c r="K33" s="58"/>
    </row>
    <row r="34" spans="4:11" ht="12.75">
      <c r="D34" s="58"/>
      <c r="E34" s="58"/>
      <c r="F34" s="58"/>
      <c r="G34" s="58"/>
      <c r="H34" s="58"/>
      <c r="I34" s="58"/>
      <c r="J34" s="58"/>
      <c r="K34" s="58"/>
    </row>
    <row r="35" spans="2:11" ht="12.75">
      <c r="B35" s="38"/>
      <c r="D35" s="58"/>
      <c r="E35" s="58"/>
      <c r="F35" s="58"/>
      <c r="G35" s="58"/>
      <c r="H35" s="58"/>
      <c r="I35" s="58"/>
      <c r="J35" s="58"/>
      <c r="K35" s="58"/>
    </row>
    <row r="36" ht="12.75">
      <c r="I36" s="39" t="s">
        <v>57</v>
      </c>
    </row>
    <row r="37" spans="4:21" ht="12.75">
      <c r="D37" s="39"/>
      <c r="E37" s="39"/>
      <c r="F37" s="39"/>
      <c r="G37" s="40"/>
      <c r="H37" s="40"/>
      <c r="P37" s="55" t="s">
        <v>40</v>
      </c>
      <c r="T37" s="33"/>
      <c r="U37" s="28"/>
    </row>
    <row r="38" spans="16:21" ht="13.5" customHeight="1">
      <c r="P38" s="32"/>
      <c r="R38" s="37" t="s">
        <v>35</v>
      </c>
      <c r="T38" s="33"/>
      <c r="U38" s="28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L42"/>
  <sheetViews>
    <sheetView zoomScale="99" zoomScaleNormal="99" zoomScalePageLayoutView="0" workbookViewId="0" topLeftCell="A1">
      <selection activeCell="I19" sqref="I19"/>
    </sheetView>
  </sheetViews>
  <sheetFormatPr defaultColWidth="11.421875" defaultRowHeight="12.75"/>
  <cols>
    <col min="1" max="1" width="10.57421875" style="0" customWidth="1"/>
    <col min="2" max="2" width="11.8515625" style="0" customWidth="1"/>
    <col min="3" max="3" width="11.7109375" style="0" customWidth="1"/>
    <col min="4" max="4" width="11.140625" style="0" customWidth="1"/>
    <col min="5" max="5" width="11.7109375" style="0" customWidth="1"/>
    <col min="6" max="6" width="11.140625" style="0" customWidth="1"/>
    <col min="7" max="7" width="11.7109375" style="0" customWidth="1"/>
    <col min="8" max="8" width="11.140625" style="0" customWidth="1"/>
    <col min="9" max="9" width="11.7109375" style="0" customWidth="1"/>
    <col min="10" max="10" width="11.140625" style="0" customWidth="1"/>
    <col min="11" max="11" width="11.7109375" style="0" customWidth="1"/>
    <col min="12" max="12" width="11.140625" style="0" customWidth="1"/>
    <col min="13" max="13" width="11.7109375" style="0" customWidth="1"/>
    <col min="14" max="14" width="11.140625" style="0" customWidth="1"/>
  </cols>
  <sheetData>
    <row r="1" spans="1:12" ht="16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1.75" customHeight="1" thickBot="1" thickTop="1">
      <c r="A2" s="34" t="s">
        <v>39</v>
      </c>
      <c r="B2" s="35"/>
      <c r="C2" s="36"/>
      <c r="D2" s="76">
        <v>190</v>
      </c>
      <c r="E2" s="74" t="s">
        <v>54</v>
      </c>
      <c r="F2" s="45"/>
      <c r="G2" s="28"/>
      <c r="H2" s="28"/>
      <c r="I2" s="28"/>
      <c r="J2" s="28"/>
      <c r="K2" s="28"/>
      <c r="L2" s="28"/>
    </row>
    <row r="3" spans="1:12" ht="11.25" customHeight="1" thickTop="1">
      <c r="A3" s="2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24" customHeight="1">
      <c r="A4" s="28"/>
      <c r="B4" s="28"/>
      <c r="C4" s="28"/>
      <c r="D4" s="30" t="s">
        <v>49</v>
      </c>
      <c r="E4" s="30"/>
      <c r="F4" s="30"/>
      <c r="G4" s="28"/>
      <c r="H4" s="28"/>
      <c r="I4" s="28"/>
      <c r="J4" s="28"/>
      <c r="K4" s="28"/>
      <c r="L4" s="28"/>
    </row>
    <row r="5" spans="1:12" ht="6.75" customHeight="1" thickBot="1">
      <c r="A5" s="28"/>
      <c r="B5" s="28"/>
      <c r="C5" s="28"/>
      <c r="D5" s="28"/>
      <c r="E5" s="28"/>
      <c r="F5" s="28"/>
      <c r="G5" s="31"/>
      <c r="H5" s="28"/>
      <c r="I5" s="28"/>
      <c r="J5" s="28"/>
      <c r="K5" s="28"/>
      <c r="L5" s="28"/>
    </row>
    <row r="6" spans="1:12" ht="20.25" customHeight="1">
      <c r="A6" s="47" t="s">
        <v>6</v>
      </c>
      <c r="B6" s="41" t="s">
        <v>20</v>
      </c>
      <c r="C6" s="26" t="s">
        <v>1</v>
      </c>
      <c r="D6" s="42" t="s">
        <v>25</v>
      </c>
      <c r="E6" s="26" t="s">
        <v>1</v>
      </c>
      <c r="F6" s="27" t="s">
        <v>25</v>
      </c>
      <c r="G6" s="51" t="s">
        <v>1</v>
      </c>
      <c r="H6" s="27" t="s">
        <v>25</v>
      </c>
      <c r="I6" s="26" t="s">
        <v>2</v>
      </c>
      <c r="J6" s="27" t="s">
        <v>25</v>
      </c>
      <c r="K6" s="51" t="s">
        <v>3</v>
      </c>
      <c r="L6" s="27" t="s">
        <v>25</v>
      </c>
    </row>
    <row r="7" spans="1:12" ht="13.5" thickBot="1">
      <c r="A7" s="48" t="s">
        <v>7</v>
      </c>
      <c r="B7" s="3" t="s">
        <v>4</v>
      </c>
      <c r="C7" s="4" t="s">
        <v>21</v>
      </c>
      <c r="D7" s="43" t="s">
        <v>26</v>
      </c>
      <c r="E7" s="4" t="s">
        <v>22</v>
      </c>
      <c r="F7" s="2" t="s">
        <v>26</v>
      </c>
      <c r="G7" s="52" t="s">
        <v>23</v>
      </c>
      <c r="H7" s="2" t="s">
        <v>26</v>
      </c>
      <c r="I7" s="4" t="s">
        <v>23</v>
      </c>
      <c r="J7" s="2" t="s">
        <v>26</v>
      </c>
      <c r="K7" s="52" t="s">
        <v>24</v>
      </c>
      <c r="L7" s="2" t="s">
        <v>26</v>
      </c>
    </row>
    <row r="8" spans="1:12" ht="3" customHeight="1">
      <c r="A8" s="49"/>
      <c r="B8" s="9"/>
      <c r="C8" s="10"/>
      <c r="D8" s="44"/>
      <c r="E8" s="10"/>
      <c r="F8" s="11"/>
      <c r="G8" s="53"/>
      <c r="H8" s="11"/>
      <c r="I8" s="10"/>
      <c r="J8" s="11"/>
      <c r="K8" s="53"/>
      <c r="L8" s="11"/>
    </row>
    <row r="9" spans="1:12" ht="12.75">
      <c r="A9" s="50" t="s">
        <v>9</v>
      </c>
      <c r="B9" s="15">
        <f>D2*10/11111.1</f>
        <v>0.17100017100017098</v>
      </c>
      <c r="C9" s="13" t="str">
        <f>IF(10.1/B9&gt;50,"50",10.1/B9)</f>
        <v>50</v>
      </c>
      <c r="D9" s="14" t="str">
        <f>IF(C9*B9&lt;10.1,"oversized","10,10")</f>
        <v>oversized</v>
      </c>
      <c r="E9" s="13" t="str">
        <f>IF(12.5/B9&gt;50,"50",12.5/B9)</f>
        <v>50</v>
      </c>
      <c r="F9" s="14" t="str">
        <f>IF(E9*B9&lt;12.5,"oversized","12,50")</f>
        <v>oversized</v>
      </c>
      <c r="G9" s="54" t="str">
        <f>IF(17/B9&gt;50,"50",17/B9)</f>
        <v>50</v>
      </c>
      <c r="H9" s="14" t="str">
        <f>IF(G9*B9&lt;17,"oversized","17,00")</f>
        <v>oversized</v>
      </c>
      <c r="I9" s="13" t="str">
        <f>IF(22/B9&gt;50,"50",22/B9)</f>
        <v>50</v>
      </c>
      <c r="J9" s="14" t="str">
        <f>IF(I9*B9&lt;22,"oversized","22,00")</f>
        <v>oversized</v>
      </c>
      <c r="K9" s="54" t="str">
        <f>IF(43.5/B9&gt;50,"50",43.5/B9)</f>
        <v>50</v>
      </c>
      <c r="L9" s="14" t="str">
        <f>IF(K9*B9&lt;43.5,"oversized","43,50")</f>
        <v>oversized</v>
      </c>
    </row>
    <row r="10" spans="1:12" ht="12.75">
      <c r="A10" s="50" t="s">
        <v>10</v>
      </c>
      <c r="B10" s="15">
        <f>D2*15/11111.1</f>
        <v>0.2565002565002565</v>
      </c>
      <c r="C10" s="13">
        <f aca="true" t="shared" si="0" ref="C10:C21">IF(10.1/B10&gt;50,"50",10.1/B10)</f>
        <v>39.37617894736842</v>
      </c>
      <c r="D10" s="14" t="str">
        <f aca="true" t="shared" si="1" ref="D10:D21">IF(C10*B10&lt;10.1,"oversized","10,10")</f>
        <v>10,10</v>
      </c>
      <c r="E10" s="13">
        <f aca="true" t="shared" si="2" ref="E10:E21">IF(12.5/B10&gt;50,"50",12.5/B10)</f>
        <v>48.732894736842105</v>
      </c>
      <c r="F10" s="14" t="str">
        <f aca="true" t="shared" si="3" ref="F10:F21">IF(E10*B10&lt;12.5,"oversized","12,50")</f>
        <v>12,50</v>
      </c>
      <c r="G10" s="54" t="str">
        <f aca="true" t="shared" si="4" ref="G10:G21">IF(17/B10&gt;50,"50",17/B10)</f>
        <v>50</v>
      </c>
      <c r="H10" s="14" t="str">
        <f aca="true" t="shared" si="5" ref="H10:H21">IF(G10*B10&lt;17,"oversized","17,00")</f>
        <v>oversized</v>
      </c>
      <c r="I10" s="13" t="str">
        <f aca="true" t="shared" si="6" ref="I10:I21">IF(22/B10&gt;50,"50",22/B10)</f>
        <v>50</v>
      </c>
      <c r="J10" s="14" t="str">
        <f aca="true" t="shared" si="7" ref="J10:J21">IF(I10*B10&lt;22,"oversized","22,00")</f>
        <v>oversized</v>
      </c>
      <c r="K10" s="54" t="str">
        <f aca="true" t="shared" si="8" ref="K10:K21">IF(43.5/B10&gt;50,"50",43.5/B10)</f>
        <v>50</v>
      </c>
      <c r="L10" s="14" t="str">
        <f aca="true" t="shared" si="9" ref="L10:L21">IF(K10*B10&lt;43.5,"oversized","43,50")</f>
        <v>oversized</v>
      </c>
    </row>
    <row r="11" spans="1:12" ht="12.75">
      <c r="A11" s="50" t="s">
        <v>11</v>
      </c>
      <c r="B11" s="15">
        <f>D2*20/11111.1</f>
        <v>0.34200034200034196</v>
      </c>
      <c r="C11" s="13">
        <f t="shared" si="0"/>
        <v>29.53213421052632</v>
      </c>
      <c r="D11" s="14" t="str">
        <f t="shared" si="1"/>
        <v>10,10</v>
      </c>
      <c r="E11" s="13">
        <f t="shared" si="2"/>
        <v>36.54967105263158</v>
      </c>
      <c r="F11" s="14" t="str">
        <f t="shared" si="3"/>
        <v>12,50</v>
      </c>
      <c r="G11" s="54">
        <f t="shared" si="4"/>
        <v>49.707552631578956</v>
      </c>
      <c r="H11" s="14" t="str">
        <f t="shared" si="5"/>
        <v>17,00</v>
      </c>
      <c r="I11" s="13" t="str">
        <f t="shared" si="6"/>
        <v>50</v>
      </c>
      <c r="J11" s="14" t="str">
        <f t="shared" si="7"/>
        <v>oversized</v>
      </c>
      <c r="K11" s="54" t="str">
        <f t="shared" si="8"/>
        <v>50</v>
      </c>
      <c r="L11" s="14" t="str">
        <f t="shared" si="9"/>
        <v>oversized</v>
      </c>
    </row>
    <row r="12" spans="1:12" ht="12.75">
      <c r="A12" s="50" t="s">
        <v>12</v>
      </c>
      <c r="B12" s="15">
        <f>D2*25*0.9/10000</f>
        <v>0.4275</v>
      </c>
      <c r="C12" s="13">
        <f t="shared" si="0"/>
        <v>23.625730994152047</v>
      </c>
      <c r="D12" s="14" t="str">
        <f t="shared" si="1"/>
        <v>10,10</v>
      </c>
      <c r="E12" s="13">
        <f t="shared" si="2"/>
        <v>29.239766081871345</v>
      </c>
      <c r="F12" s="14" t="str">
        <f t="shared" si="3"/>
        <v>12,50</v>
      </c>
      <c r="G12" s="54">
        <f t="shared" si="4"/>
        <v>39.76608187134503</v>
      </c>
      <c r="H12" s="14" t="str">
        <f t="shared" si="5"/>
        <v>17,00</v>
      </c>
      <c r="I12" s="13" t="str">
        <f t="shared" si="6"/>
        <v>50</v>
      </c>
      <c r="J12" s="14" t="str">
        <f t="shared" si="7"/>
        <v>oversized</v>
      </c>
      <c r="K12" s="54" t="str">
        <f t="shared" si="8"/>
        <v>50</v>
      </c>
      <c r="L12" s="14" t="str">
        <f t="shared" si="9"/>
        <v>oversized</v>
      </c>
    </row>
    <row r="13" spans="1:12" ht="12.75">
      <c r="A13" s="50" t="s">
        <v>13</v>
      </c>
      <c r="B13" s="15">
        <f>D2*30/11111.1</f>
        <v>0.513000513000513</v>
      </c>
      <c r="C13" s="13">
        <f t="shared" si="0"/>
        <v>19.68808947368421</v>
      </c>
      <c r="D13" s="14" t="str">
        <f t="shared" si="1"/>
        <v>10,10</v>
      </c>
      <c r="E13" s="13">
        <f t="shared" si="2"/>
        <v>24.366447368421053</v>
      </c>
      <c r="F13" s="14" t="str">
        <f t="shared" si="3"/>
        <v>12,50</v>
      </c>
      <c r="G13" s="54">
        <f t="shared" si="4"/>
        <v>33.13836842105263</v>
      </c>
      <c r="H13" s="14" t="str">
        <f t="shared" si="5"/>
        <v>17,00</v>
      </c>
      <c r="I13" s="13">
        <f t="shared" si="6"/>
        <v>42.88494736842105</v>
      </c>
      <c r="J13" s="14" t="str">
        <f t="shared" si="7"/>
        <v>22,00</v>
      </c>
      <c r="K13" s="54" t="str">
        <f t="shared" si="8"/>
        <v>50</v>
      </c>
      <c r="L13" s="14" t="str">
        <f t="shared" si="9"/>
        <v>oversized</v>
      </c>
    </row>
    <row r="14" spans="1:12" ht="12.75">
      <c r="A14" s="50" t="s">
        <v>14</v>
      </c>
      <c r="B14" s="15">
        <f>D2*35/11111.1</f>
        <v>0.5985005985005984</v>
      </c>
      <c r="C14" s="13">
        <f t="shared" si="0"/>
        <v>16.875505263157894</v>
      </c>
      <c r="D14" s="14" t="str">
        <f t="shared" si="1"/>
        <v>10,10</v>
      </c>
      <c r="E14" s="13">
        <f t="shared" si="2"/>
        <v>20.885526315789477</v>
      </c>
      <c r="F14" s="14" t="str">
        <f t="shared" si="3"/>
        <v>12,50</v>
      </c>
      <c r="G14" s="54">
        <f t="shared" si="4"/>
        <v>28.404315789473685</v>
      </c>
      <c r="H14" s="14" t="str">
        <f t="shared" si="5"/>
        <v>17,00</v>
      </c>
      <c r="I14" s="13">
        <f t="shared" si="6"/>
        <v>36.758526315789474</v>
      </c>
      <c r="J14" s="14" t="str">
        <f t="shared" si="7"/>
        <v>22,00</v>
      </c>
      <c r="K14" s="54" t="str">
        <f t="shared" si="8"/>
        <v>50</v>
      </c>
      <c r="L14" s="14" t="str">
        <f t="shared" si="9"/>
        <v>oversized</v>
      </c>
    </row>
    <row r="15" spans="1:12" ht="12.75">
      <c r="A15" s="50" t="s">
        <v>15</v>
      </c>
      <c r="B15" s="15">
        <f>D2*40/11111.1</f>
        <v>0.6840006840006839</v>
      </c>
      <c r="C15" s="13">
        <f t="shared" si="0"/>
        <v>14.76606710526316</v>
      </c>
      <c r="D15" s="14" t="str">
        <f t="shared" si="1"/>
        <v>10,10</v>
      </c>
      <c r="E15" s="13">
        <f t="shared" si="2"/>
        <v>18.27483552631579</v>
      </c>
      <c r="F15" s="14" t="str">
        <f t="shared" si="3"/>
        <v>12,50</v>
      </c>
      <c r="G15" s="54">
        <f t="shared" si="4"/>
        <v>24.853776315789478</v>
      </c>
      <c r="H15" s="14" t="str">
        <f t="shared" si="5"/>
        <v>17,00</v>
      </c>
      <c r="I15" s="13">
        <f t="shared" si="6"/>
        <v>32.163710526315796</v>
      </c>
      <c r="J15" s="14" t="str">
        <f t="shared" si="7"/>
        <v>22,00</v>
      </c>
      <c r="K15" s="54" t="str">
        <f t="shared" si="8"/>
        <v>50</v>
      </c>
      <c r="L15" s="14" t="str">
        <f t="shared" si="9"/>
        <v>oversized</v>
      </c>
    </row>
    <row r="16" spans="1:12" ht="12.75">
      <c r="A16" s="50" t="s">
        <v>16</v>
      </c>
      <c r="B16" s="15">
        <f>D2*45/11111.1</f>
        <v>0.7695007695007695</v>
      </c>
      <c r="C16" s="13">
        <f t="shared" si="0"/>
        <v>13.12539298245614</v>
      </c>
      <c r="D16" s="14" t="str">
        <f t="shared" si="1"/>
        <v>10,10</v>
      </c>
      <c r="E16" s="13">
        <f t="shared" si="2"/>
        <v>16.244298245614036</v>
      </c>
      <c r="F16" s="14" t="str">
        <f t="shared" si="3"/>
        <v>12,50</v>
      </c>
      <c r="G16" s="54">
        <f t="shared" si="4"/>
        <v>22.092245614035086</v>
      </c>
      <c r="H16" s="14" t="str">
        <f t="shared" si="5"/>
        <v>17,00</v>
      </c>
      <c r="I16" s="13">
        <f t="shared" si="6"/>
        <v>28.589964912280703</v>
      </c>
      <c r="J16" s="14" t="str">
        <f t="shared" si="7"/>
        <v>22,00</v>
      </c>
      <c r="K16" s="54" t="str">
        <f t="shared" si="8"/>
        <v>50</v>
      </c>
      <c r="L16" s="14" t="str">
        <f t="shared" si="9"/>
        <v>oversized</v>
      </c>
    </row>
    <row r="17" spans="1:12" ht="12.75">
      <c r="A17" s="50" t="s">
        <v>17</v>
      </c>
      <c r="B17" s="15">
        <f>D2*50/11111.1</f>
        <v>0.855000855000855</v>
      </c>
      <c r="C17" s="13">
        <f t="shared" si="0"/>
        <v>11.812853684210527</v>
      </c>
      <c r="D17" s="14" t="str">
        <f t="shared" si="1"/>
        <v>10,10</v>
      </c>
      <c r="E17" s="13">
        <f t="shared" si="2"/>
        <v>14.619868421052631</v>
      </c>
      <c r="F17" s="14" t="str">
        <f t="shared" si="3"/>
        <v>12,50</v>
      </c>
      <c r="G17" s="54">
        <f t="shared" si="4"/>
        <v>19.88302105263158</v>
      </c>
      <c r="H17" s="14" t="str">
        <f t="shared" si="5"/>
        <v>17,00</v>
      </c>
      <c r="I17" s="13">
        <f t="shared" si="6"/>
        <v>25.730968421052633</v>
      </c>
      <c r="J17" s="14" t="str">
        <f t="shared" si="7"/>
        <v>22,00</v>
      </c>
      <c r="K17" s="54" t="str">
        <f t="shared" si="8"/>
        <v>50</v>
      </c>
      <c r="L17" s="14" t="str">
        <f t="shared" si="9"/>
        <v>oversized</v>
      </c>
    </row>
    <row r="18" spans="1:12" ht="12.75">
      <c r="A18" s="50" t="s">
        <v>45</v>
      </c>
      <c r="B18" s="15">
        <f>D2*55/11111.1</f>
        <v>0.9405009405009405</v>
      </c>
      <c r="C18" s="13">
        <f t="shared" si="0"/>
        <v>10.738957894736842</v>
      </c>
      <c r="D18" s="14" t="str">
        <f t="shared" si="1"/>
        <v>10,10</v>
      </c>
      <c r="E18" s="13">
        <f t="shared" si="2"/>
        <v>13.29078947368421</v>
      </c>
      <c r="F18" s="14" t="str">
        <f t="shared" si="3"/>
        <v>12,50</v>
      </c>
      <c r="G18" s="54">
        <f t="shared" si="4"/>
        <v>18.07547368421053</v>
      </c>
      <c r="H18" s="14" t="str">
        <f t="shared" si="5"/>
        <v>17,00</v>
      </c>
      <c r="I18" s="13">
        <f t="shared" si="6"/>
        <v>23.391789473684213</v>
      </c>
      <c r="J18" s="14" t="str">
        <f t="shared" si="7"/>
        <v>22,00</v>
      </c>
      <c r="K18" s="54">
        <f t="shared" si="8"/>
        <v>46.25194736842106</v>
      </c>
      <c r="L18" s="14" t="str">
        <f t="shared" si="9"/>
        <v>43,50</v>
      </c>
    </row>
    <row r="19" spans="1:12" ht="12.75">
      <c r="A19" s="50" t="s">
        <v>18</v>
      </c>
      <c r="B19" s="15">
        <f>D2*60/11111.1</f>
        <v>1.026001026001026</v>
      </c>
      <c r="C19" s="13">
        <f t="shared" si="0"/>
        <v>9.844044736842106</v>
      </c>
      <c r="D19" s="14" t="str">
        <f t="shared" si="1"/>
        <v>10,10</v>
      </c>
      <c r="E19" s="13">
        <f t="shared" si="2"/>
        <v>12.183223684210526</v>
      </c>
      <c r="F19" s="14" t="str">
        <f t="shared" si="3"/>
        <v>12,50</v>
      </c>
      <c r="G19" s="54">
        <f t="shared" si="4"/>
        <v>16.569184210526316</v>
      </c>
      <c r="H19" s="14" t="str">
        <f t="shared" si="5"/>
        <v>17,00</v>
      </c>
      <c r="I19" s="13">
        <f t="shared" si="6"/>
        <v>21.442473684210526</v>
      </c>
      <c r="J19" s="14" t="str">
        <f t="shared" si="7"/>
        <v>22,00</v>
      </c>
      <c r="K19" s="54">
        <f t="shared" si="8"/>
        <v>42.397618421052634</v>
      </c>
      <c r="L19" s="14" t="str">
        <f t="shared" si="9"/>
        <v>43,50</v>
      </c>
    </row>
    <row r="20" spans="1:12" ht="12.75">
      <c r="A20" s="50" t="s">
        <v>46</v>
      </c>
      <c r="B20" s="15">
        <f>D2*65/11111.1</f>
        <v>1.1115011115011115</v>
      </c>
      <c r="C20" s="13">
        <f t="shared" si="0"/>
        <v>9.086810526315789</v>
      </c>
      <c r="D20" s="14" t="str">
        <f t="shared" si="1"/>
        <v>10,10</v>
      </c>
      <c r="E20" s="13">
        <f t="shared" si="2"/>
        <v>11.246052631578948</v>
      </c>
      <c r="F20" s="14" t="str">
        <f t="shared" si="3"/>
        <v>12,50</v>
      </c>
      <c r="G20" s="54">
        <f t="shared" si="4"/>
        <v>15.294631578947367</v>
      </c>
      <c r="H20" s="14" t="str">
        <f t="shared" si="5"/>
        <v>17,00</v>
      </c>
      <c r="I20" s="13">
        <f t="shared" si="6"/>
        <v>19.79305263157895</v>
      </c>
      <c r="J20" s="14" t="str">
        <f t="shared" si="7"/>
        <v>22,00</v>
      </c>
      <c r="K20" s="54">
        <f t="shared" si="8"/>
        <v>39.13626315789474</v>
      </c>
      <c r="L20" s="14" t="str">
        <f t="shared" si="9"/>
        <v>43,50</v>
      </c>
    </row>
    <row r="21" spans="1:12" ht="13.5" thickBot="1">
      <c r="A21" s="46" t="s">
        <v>50</v>
      </c>
      <c r="B21" s="57">
        <f>D2*75/11111.1</f>
        <v>1.2825012825012825</v>
      </c>
      <c r="C21" s="19">
        <f t="shared" si="0"/>
        <v>7.875235789473684</v>
      </c>
      <c r="D21" s="18" t="str">
        <f t="shared" si="1"/>
        <v>10,10</v>
      </c>
      <c r="E21" s="19">
        <f t="shared" si="2"/>
        <v>9.746578947368421</v>
      </c>
      <c r="F21" s="18" t="str">
        <f t="shared" si="3"/>
        <v>12,50</v>
      </c>
      <c r="G21" s="56">
        <f t="shared" si="4"/>
        <v>13.255347368421052</v>
      </c>
      <c r="H21" s="18" t="str">
        <f t="shared" si="5"/>
        <v>17,00</v>
      </c>
      <c r="I21" s="19">
        <f t="shared" si="6"/>
        <v>17.153978947368422</v>
      </c>
      <c r="J21" s="18" t="str">
        <f t="shared" si="7"/>
        <v>22,00</v>
      </c>
      <c r="K21" s="56">
        <f t="shared" si="8"/>
        <v>33.91809473684211</v>
      </c>
      <c r="L21" s="18" t="str">
        <f t="shared" si="9"/>
        <v>43,50</v>
      </c>
    </row>
    <row r="22" spans="1:12" ht="15" customHeight="1">
      <c r="A22" s="1"/>
      <c r="G22" s="55" t="s">
        <v>40</v>
      </c>
      <c r="K22" s="33"/>
      <c r="L22" s="28"/>
    </row>
    <row r="23" spans="1:12" ht="14.25" customHeight="1">
      <c r="A23" s="6" t="s">
        <v>28</v>
      </c>
      <c r="G23" s="32"/>
      <c r="I23" s="60" t="s">
        <v>35</v>
      </c>
      <c r="J23" s="59"/>
      <c r="K23" s="33"/>
      <c r="L23" s="28"/>
    </row>
    <row r="24" spans="1:10" ht="14.25" customHeight="1">
      <c r="A24" s="5" t="s">
        <v>27</v>
      </c>
      <c r="I24" s="59"/>
      <c r="J24" s="59"/>
    </row>
    <row r="25" ht="3.75" customHeight="1">
      <c r="A25" s="5"/>
    </row>
    <row r="26" spans="1:9" ht="12" customHeight="1">
      <c r="A26" t="s">
        <v>33</v>
      </c>
      <c r="I26" s="38" t="s">
        <v>53</v>
      </c>
    </row>
    <row r="27" ht="12.75">
      <c r="A27" t="s">
        <v>34</v>
      </c>
    </row>
    <row r="28" ht="4.5" customHeight="1"/>
    <row r="29" ht="10.5" customHeight="1">
      <c r="A29" s="7" t="s">
        <v>29</v>
      </c>
    </row>
    <row r="30" spans="1:10" ht="12.75">
      <c r="A30" s="7" t="s">
        <v>30</v>
      </c>
      <c r="G30" s="58"/>
      <c r="H30" s="58"/>
      <c r="I30" s="58"/>
      <c r="J30" s="58"/>
    </row>
    <row r="31" spans="1:10" ht="12.75">
      <c r="A31" s="7" t="s">
        <v>31</v>
      </c>
      <c r="H31" s="58"/>
      <c r="J31" s="58"/>
    </row>
    <row r="32" spans="1:10" ht="12.75">
      <c r="A32" s="7" t="s">
        <v>32</v>
      </c>
      <c r="G32" s="58"/>
      <c r="H32" s="58"/>
      <c r="I32" s="58"/>
      <c r="J32" s="58"/>
    </row>
    <row r="33" spans="1:10" ht="12.75">
      <c r="A33" s="7" t="s">
        <v>36</v>
      </c>
      <c r="G33" s="58"/>
      <c r="H33" s="58"/>
      <c r="I33" s="58"/>
      <c r="J33" s="58"/>
    </row>
    <row r="34" spans="4:11" ht="12.75">
      <c r="D34" s="58"/>
      <c r="E34" s="58"/>
      <c r="F34" s="58"/>
      <c r="G34" s="58"/>
      <c r="H34" s="58"/>
      <c r="I34" s="58"/>
      <c r="J34" s="58"/>
      <c r="K34" s="58"/>
    </row>
    <row r="35" spans="2:11" ht="12.75">
      <c r="B35" s="38"/>
      <c r="D35" s="58"/>
      <c r="E35" s="58"/>
      <c r="F35" s="58"/>
      <c r="G35" s="58"/>
      <c r="H35" s="58"/>
      <c r="I35" s="58"/>
      <c r="J35" s="58"/>
      <c r="K35" s="58"/>
    </row>
    <row r="36" spans="4:11" ht="12.75">
      <c r="D36" s="58"/>
      <c r="E36" s="58"/>
      <c r="F36" s="58"/>
      <c r="G36" s="58"/>
      <c r="H36" s="58"/>
      <c r="I36" s="39" t="s">
        <v>52</v>
      </c>
      <c r="J36" s="58"/>
      <c r="K36" s="58"/>
    </row>
    <row r="37" spans="4:11" ht="12.75">
      <c r="D37" s="58"/>
      <c r="E37" s="58"/>
      <c r="F37" s="58"/>
      <c r="K37" s="58"/>
    </row>
    <row r="38" spans="4:11" ht="13.5" customHeight="1">
      <c r="D38" s="58"/>
      <c r="E38" s="58"/>
      <c r="F38" s="58"/>
      <c r="G38" s="40"/>
      <c r="H38" s="40"/>
      <c r="K38" s="58"/>
    </row>
    <row r="39" spans="4:11" ht="12.75">
      <c r="D39" s="58"/>
      <c r="E39" s="58"/>
      <c r="F39" s="58"/>
      <c r="K39" s="58"/>
    </row>
    <row r="40" spans="4:11" ht="12.75">
      <c r="D40" s="58"/>
      <c r="E40" s="58"/>
      <c r="F40" s="58"/>
      <c r="K40" s="58"/>
    </row>
    <row r="42" spans="4:6" ht="12.75">
      <c r="D42" s="39"/>
      <c r="E42" s="39"/>
      <c r="F42" s="39"/>
    </row>
  </sheetData>
  <sheetProtection/>
  <printOptions/>
  <pageMargins left="0.75" right="0.75" top="1" bottom="1" header="0.4921259845" footer="0.492125984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Hinze</dc:creator>
  <cp:keywords/>
  <dc:description/>
  <cp:lastModifiedBy>Kristian Bork</cp:lastModifiedBy>
  <cp:lastPrinted>2004-11-26T09:00:59Z</cp:lastPrinted>
  <dcterms:created xsi:type="dcterms:W3CDTF">2004-11-19T05:34:23Z</dcterms:created>
  <dcterms:modified xsi:type="dcterms:W3CDTF">2014-08-22T10:52:40Z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-1061674458</vt:i4>
  </property>
  <property fmtid="{D5CDD505-2E9C-101B-9397-08002B2CF9AE}" pid="3" name="_EmailSubject">
    <vt:lpwstr>MAXI_Hydraulikberechnung-D.xls</vt:lpwstr>
  </property>
  <property fmtid="{D5CDD505-2E9C-101B-9397-08002B2CF9AE}" pid="4" name="_AuthorEmail">
    <vt:lpwstr>Wenzing@hydrotec.com</vt:lpwstr>
  </property>
  <property fmtid="{D5CDD505-2E9C-101B-9397-08002B2CF9AE}" pid="5" name="_AuthorEmailDisplayName">
    <vt:lpwstr>Wenzing, Christian</vt:lpwstr>
  </property>
  <property fmtid="{D5CDD505-2E9C-101B-9397-08002B2CF9AE}" pid="6" name="_ReviewingToolsShownOnce">
    <vt:lpwstr/>
  </property>
</Properties>
</file>